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al/trans/bnvp/"/>
    </mc:Choice>
  </mc:AlternateContent>
  <xr:revisionPtr revIDLastSave="0" documentId="13_ncr:1_{1BE80F92-7CB1-4448-8BAA-AF1A0CD1CFDF}" xr6:coauthVersionLast="46" xr6:coauthVersionMax="46" xr10:uidLastSave="{00000000-0000-0000-0000-000000000000}"/>
  <bookViews>
    <workbookView xWindow="1640" yWindow="500" windowWidth="20260" windowHeight="15820" xr2:uid="{00000000-000D-0000-FFFF-FFFF00000000}"/>
  </bookViews>
  <sheets>
    <sheet name="About" sheetId="1" r:id="rId1"/>
    <sheet name="Table 44" sheetId="39" r:id="rId2"/>
    <sheet name="Table 49" sheetId="38" r:id="rId3"/>
    <sheet name="AEO 39" sheetId="26" r:id="rId4"/>
    <sheet name="AEO 42" sheetId="27" r:id="rId5"/>
    <sheet name="AEO 53" sheetId="19" r:id="rId6"/>
    <sheet name="PHEV Price Calcs" sheetId="30" r:id="rId7"/>
    <sheet name="Start Year psgr LDV EV Price" sheetId="32" r:id="rId8"/>
    <sheet name="LDV Shares" sheetId="28" r:id="rId9"/>
    <sheet name="EV freight trucks" sheetId="34" r:id="rId10"/>
    <sheet name="EV freight truck batteries" sheetId="35" r:id="rId11"/>
    <sheet name="CARB ACT ISOR" sheetId="36" r:id="rId12"/>
    <sheet name="Freight HDVs" sheetId="33" r:id="rId13"/>
    <sheet name="Hydrogen Vehicle Calcs" sheetId="31" r:id="rId14"/>
    <sheet name="Passenger Aircraft" sheetId="22" r:id="rId15"/>
    <sheet name="Ships" sheetId="25" r:id="rId16"/>
    <sheet name="Motorbikes" sheetId="23" r:id="rId17"/>
    <sheet name="BNVP-LDVs-psgr" sheetId="2" r:id="rId18"/>
    <sheet name="BNVP-LDVs-frgt" sheetId="8" r:id="rId19"/>
    <sheet name="BNVP-HDVs-psgr" sheetId="9" r:id="rId20"/>
    <sheet name="BNVP-HDVs-frgt" sheetId="10" r:id="rId21"/>
    <sheet name="BNVP-aircraft-psgr" sheetId="11" r:id="rId22"/>
    <sheet name="BNVP-aircraft-frgt" sheetId="12" r:id="rId23"/>
    <sheet name="BNVP-rail-psgr" sheetId="13" r:id="rId24"/>
    <sheet name="BNVP-rail-frgt" sheetId="14" r:id="rId25"/>
    <sheet name="BNVP-ships-psgr" sheetId="15" r:id="rId26"/>
    <sheet name="BNVP-ships-frgt" sheetId="16" r:id="rId27"/>
    <sheet name="BNVP-motorbikes-psgr" sheetId="17" r:id="rId28"/>
    <sheet name="BNVP-motorbikes-frgt" sheetId="18" r:id="rId29"/>
  </sheets>
  <externalReferences>
    <externalReference r:id="rId30"/>
    <externalReference r:id="rId31"/>
  </externalReferences>
  <definedNames>
    <definedName name="asdf">[1]About!$A$113</definedName>
    <definedName name="cpi_2010to2012">About!#REF!</definedName>
    <definedName name="cpi_2013to2012">About!$A$119</definedName>
    <definedName name="cpi_2014to2012">About!#REF!</definedName>
    <definedName name="cpi_2016to2012">About!$A$120</definedName>
    <definedName name="cpi_2017to2012">About!$A$121</definedName>
    <definedName name="cpi_2018to2012">About!$A$122</definedName>
    <definedName name="cpi_2019to2012">About!$A$123</definedName>
    <definedName name="cpi_2020to2012">About!$A$124</definedName>
    <definedName name="H2_kg_to_MMBtu">[2]Constants!$D$7</definedName>
    <definedName name="kWh_to_Btu">[2]Constants!$D$4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9" i="34" l="1"/>
  <c r="B19" i="34" s="1"/>
  <c r="N7" i="33" l="1"/>
  <c r="P33" i="33"/>
  <c r="B6" i="9" s="1"/>
  <c r="P32" i="33"/>
  <c r="P31" i="33"/>
  <c r="B3" i="9" s="1"/>
  <c r="B76" i="36" l="1"/>
  <c r="H74" i="36"/>
  <c r="G74" i="36"/>
  <c r="F74" i="36"/>
  <c r="E74" i="36"/>
  <c r="D74" i="36"/>
  <c r="C74" i="36"/>
  <c r="B74" i="36"/>
  <c r="J42" i="36"/>
  <c r="I42" i="36"/>
  <c r="H42" i="36"/>
  <c r="G42" i="36"/>
  <c r="F42" i="36"/>
  <c r="J41" i="36"/>
  <c r="I41" i="36"/>
  <c r="H41" i="36"/>
  <c r="G41" i="36"/>
  <c r="F41" i="36"/>
  <c r="J40" i="36"/>
  <c r="I40" i="36"/>
  <c r="H40" i="36"/>
  <c r="G40" i="36"/>
  <c r="F40" i="36"/>
  <c r="J39" i="36"/>
  <c r="I39" i="36"/>
  <c r="H39" i="36"/>
  <c r="G39" i="36"/>
  <c r="F39" i="36"/>
  <c r="J38" i="36"/>
  <c r="I38" i="36"/>
  <c r="H38" i="36"/>
  <c r="G38" i="36"/>
  <c r="F38" i="36"/>
  <c r="J37" i="36"/>
  <c r="I37" i="36"/>
  <c r="H37" i="36"/>
  <c r="G37" i="36"/>
  <c r="F37" i="36"/>
  <c r="E37" i="36"/>
  <c r="J36" i="36"/>
  <c r="I36" i="36"/>
  <c r="I43" i="36" s="1"/>
  <c r="H36" i="36"/>
  <c r="G36" i="36"/>
  <c r="F36" i="36"/>
  <c r="J35" i="36"/>
  <c r="I35" i="36"/>
  <c r="H35" i="36"/>
  <c r="G35" i="36"/>
  <c r="F35" i="36"/>
  <c r="K29" i="36"/>
  <c r="K26" i="36"/>
  <c r="J26" i="36"/>
  <c r="I26" i="36"/>
  <c r="H26" i="36"/>
  <c r="G26" i="36"/>
  <c r="J29" i="36" s="1"/>
  <c r="D20" i="36"/>
  <c r="C20" i="36"/>
  <c r="B20" i="36"/>
  <c r="D41" i="35"/>
  <c r="E41" i="35" s="1"/>
  <c r="D40" i="35"/>
  <c r="E40" i="35" s="1"/>
  <c r="D39" i="35"/>
  <c r="E39" i="35" s="1"/>
  <c r="B38" i="35"/>
  <c r="D38" i="35" s="1"/>
  <c r="E38" i="35" s="1"/>
  <c r="B43" i="34" s="1"/>
  <c r="E32" i="35"/>
  <c r="B24" i="35" s="1"/>
  <c r="E31" i="35"/>
  <c r="D31" i="35"/>
  <c r="E30" i="35"/>
  <c r="B22" i="35" s="1"/>
  <c r="D30" i="35"/>
  <c r="E29" i="35"/>
  <c r="D29" i="35"/>
  <c r="E28" i="35"/>
  <c r="B20" i="35" s="1"/>
  <c r="D28" i="35"/>
  <c r="B23" i="35"/>
  <c r="D23" i="35" s="1"/>
  <c r="B21" i="35"/>
  <c r="D21" i="35" s="1"/>
  <c r="D12" i="34" s="1"/>
  <c r="B19" i="35"/>
  <c r="C50" i="34"/>
  <c r="B50" i="34"/>
  <c r="C49" i="34"/>
  <c r="B49" i="34"/>
  <c r="C48" i="34"/>
  <c r="C41" i="34"/>
  <c r="B41" i="34"/>
  <c r="C40" i="34"/>
  <c r="B40" i="34"/>
  <c r="C39" i="34"/>
  <c r="B39" i="34"/>
  <c r="A26" i="34"/>
  <c r="A13" i="34" s="1"/>
  <c r="A25" i="34"/>
  <c r="A12" i="34" s="1"/>
  <c r="A24" i="34"/>
  <c r="A11" i="34" s="1"/>
  <c r="A19" i="34"/>
  <c r="D18" i="34"/>
  <c r="C18" i="34"/>
  <c r="B18" i="34"/>
  <c r="B17" i="34"/>
  <c r="D10" i="34"/>
  <c r="C10" i="34"/>
  <c r="D20" i="35" l="1"/>
  <c r="D11" i="34" s="1"/>
  <c r="C20" i="35"/>
  <c r="D24" i="34" s="1"/>
  <c r="I29" i="36"/>
  <c r="G43" i="36"/>
  <c r="H29" i="36"/>
  <c r="H43" i="36"/>
  <c r="J43" i="36"/>
  <c r="J46" i="36" s="1"/>
  <c r="D49" i="34"/>
  <c r="B34" i="34" s="1"/>
  <c r="C25" i="34" s="1"/>
  <c r="D50" i="34"/>
  <c r="B35" i="34" s="1"/>
  <c r="C26" i="34" s="1"/>
  <c r="H46" i="36"/>
  <c r="C19" i="34" s="1"/>
  <c r="C22" i="35"/>
  <c r="D26" i="34" s="1"/>
  <c r="D22" i="35"/>
  <c r="D13" i="34" s="1"/>
  <c r="D24" i="35"/>
  <c r="C24" i="35"/>
  <c r="I46" i="36"/>
  <c r="B48" i="34"/>
  <c r="D48" i="34" s="1"/>
  <c r="B33" i="34" s="1"/>
  <c r="C24" i="34" s="1"/>
  <c r="C23" i="35"/>
  <c r="C21" i="35"/>
  <c r="D25" i="34" s="1"/>
  <c r="G29" i="36"/>
  <c r="E25" i="34" l="1"/>
  <c r="E26" i="34"/>
  <c r="D19" i="34"/>
  <c r="K43" i="36"/>
  <c r="G46" i="36"/>
  <c r="D40" i="36" s="1"/>
  <c r="B26" i="34"/>
  <c r="C13" i="34" s="1"/>
  <c r="B13" i="34" s="1"/>
  <c r="E24" i="34"/>
  <c r="B24" i="34"/>
  <c r="C11" i="34" s="1"/>
  <c r="B21" i="36"/>
  <c r="B25" i="34"/>
  <c r="C12" i="34" s="1"/>
  <c r="C21" i="36" l="1"/>
  <c r="D21" i="36"/>
  <c r="E13" i="34"/>
  <c r="B90" i="36"/>
  <c r="B91" i="36" s="1"/>
  <c r="E40" i="36"/>
  <c r="B5" i="8" s="1"/>
  <c r="D41" i="36"/>
  <c r="E41" i="36" s="1"/>
  <c r="B4" i="8" s="1"/>
  <c r="E12" i="34"/>
  <c r="B12" i="34"/>
  <c r="B11" i="34"/>
  <c r="E11" i="34"/>
  <c r="B5" i="34" l="1"/>
  <c r="B2" i="8" s="1"/>
  <c r="C4" i="8"/>
  <c r="D4" i="8" s="1"/>
  <c r="E4" i="8" s="1"/>
  <c r="F4" i="8" s="1"/>
  <c r="G4" i="8" s="1"/>
  <c r="H4" i="8" s="1"/>
  <c r="I4" i="8" s="1"/>
  <c r="J4" i="8" s="1"/>
  <c r="K4" i="8" s="1"/>
  <c r="L4" i="8" s="1"/>
  <c r="M4" i="8" s="1"/>
  <c r="N4" i="8" s="1"/>
  <c r="O4" i="8" s="1"/>
  <c r="P4" i="8" s="1"/>
  <c r="Q4" i="8" s="1"/>
  <c r="R4" i="8" s="1"/>
  <c r="S4" i="8" s="1"/>
  <c r="T4" i="8" s="1"/>
  <c r="U4" i="8" s="1"/>
  <c r="V4" i="8" s="1"/>
  <c r="W4" i="8" s="1"/>
  <c r="X4" i="8" s="1"/>
  <c r="Y4" i="8" s="1"/>
  <c r="Z4" i="8" s="1"/>
  <c r="AA4" i="8" s="1"/>
  <c r="AB4" i="8" s="1"/>
  <c r="AC4" i="8" s="1"/>
  <c r="AD4" i="8" s="1"/>
  <c r="AE4" i="8" s="1"/>
  <c r="AF4" i="8" s="1"/>
  <c r="C5" i="8"/>
  <c r="D5" i="8" s="1"/>
  <c r="E5" i="8" s="1"/>
  <c r="F5" i="8" s="1"/>
  <c r="G5" i="8" s="1"/>
  <c r="H5" i="8" s="1"/>
  <c r="I5" i="8" s="1"/>
  <c r="J5" i="8" s="1"/>
  <c r="K5" i="8" s="1"/>
  <c r="L5" i="8" s="1"/>
  <c r="M5" i="8" s="1"/>
  <c r="N5" i="8" s="1"/>
  <c r="O5" i="8" s="1"/>
  <c r="P5" i="8" s="1"/>
  <c r="Q5" i="8" s="1"/>
  <c r="R5" i="8" s="1"/>
  <c r="S5" i="8" s="1"/>
  <c r="T5" i="8" s="1"/>
  <c r="U5" i="8" s="1"/>
  <c r="V5" i="8" s="1"/>
  <c r="W5" i="8" s="1"/>
  <c r="X5" i="8" s="1"/>
  <c r="Y5" i="8" s="1"/>
  <c r="Z5" i="8" s="1"/>
  <c r="AA5" i="8" s="1"/>
  <c r="AB5" i="8" s="1"/>
  <c r="AC5" i="8" s="1"/>
  <c r="AD5" i="8" s="1"/>
  <c r="AE5" i="8" s="1"/>
  <c r="AF5" i="8" s="1"/>
  <c r="B2" i="34" l="1"/>
  <c r="B8" i="13"/>
  <c r="B5" i="13"/>
  <c r="B8" i="14"/>
  <c r="B2" i="14"/>
  <c r="B5" i="14"/>
  <c r="B2" i="13" l="1"/>
  <c r="P4" i="33"/>
  <c r="B8" i="10" s="1"/>
  <c r="P5" i="33"/>
  <c r="B6" i="10" s="1"/>
  <c r="P3" i="33"/>
  <c r="B3" i="10" s="1"/>
  <c r="B5" i="10"/>
  <c r="B2" i="10"/>
  <c r="B2" i="9" l="1"/>
  <c r="B5" i="9"/>
  <c r="A142" i="30" l="1"/>
  <c r="A143" i="30"/>
  <c r="A144" i="30"/>
  <c r="A145" i="30"/>
  <c r="A146" i="30"/>
  <c r="A147" i="30"/>
  <c r="A148" i="30"/>
  <c r="A149" i="30"/>
  <c r="A150" i="30"/>
  <c r="A151" i="30"/>
  <c r="A152" i="30"/>
  <c r="A153" i="30"/>
  <c r="A154" i="30"/>
  <c r="A155" i="30"/>
  <c r="A156" i="30"/>
  <c r="A141" i="30"/>
  <c r="A124" i="30"/>
  <c r="A125" i="30"/>
  <c r="A126" i="30"/>
  <c r="A127" i="30"/>
  <c r="A128" i="30"/>
  <c r="A129" i="30"/>
  <c r="A130" i="30"/>
  <c r="A131" i="30"/>
  <c r="A132" i="30"/>
  <c r="A133" i="30"/>
  <c r="A134" i="30"/>
  <c r="A135" i="30"/>
  <c r="A136" i="30"/>
  <c r="A137" i="30"/>
  <c r="A138" i="30"/>
  <c r="A123" i="30"/>
  <c r="A106" i="30"/>
  <c r="A107" i="30"/>
  <c r="A108" i="30"/>
  <c r="A109" i="30"/>
  <c r="A110" i="30"/>
  <c r="A111" i="30"/>
  <c r="A112" i="30"/>
  <c r="A113" i="30"/>
  <c r="A114" i="30"/>
  <c r="A115" i="30"/>
  <c r="A116" i="30"/>
  <c r="A117" i="30"/>
  <c r="A118" i="30"/>
  <c r="A119" i="30"/>
  <c r="A120" i="30"/>
  <c r="A105" i="30"/>
  <c r="A88" i="30"/>
  <c r="A89" i="30"/>
  <c r="A90" i="30"/>
  <c r="A91" i="30"/>
  <c r="A92" i="30"/>
  <c r="A93" i="30"/>
  <c r="A94" i="30"/>
  <c r="A95" i="30"/>
  <c r="A96" i="30"/>
  <c r="A97" i="30"/>
  <c r="A98" i="30"/>
  <c r="A99" i="30"/>
  <c r="A100" i="30"/>
  <c r="A101" i="30"/>
  <c r="A102" i="30"/>
  <c r="A87" i="30"/>
  <c r="A70" i="30"/>
  <c r="A71" i="30"/>
  <c r="A72" i="30"/>
  <c r="A73" i="30"/>
  <c r="A74" i="30"/>
  <c r="A75" i="30"/>
  <c r="A76" i="30"/>
  <c r="A77" i="30"/>
  <c r="A78" i="30"/>
  <c r="A79" i="30"/>
  <c r="A80" i="30"/>
  <c r="A81" i="30"/>
  <c r="A82" i="30"/>
  <c r="A83" i="30"/>
  <c r="A84" i="30"/>
  <c r="A69" i="30"/>
  <c r="A38" i="30"/>
  <c r="A39" i="30"/>
  <c r="A40" i="30"/>
  <c r="A41" i="30"/>
  <c r="A42" i="30"/>
  <c r="A43" i="30"/>
  <c r="A44" i="30"/>
  <c r="A37" i="30"/>
  <c r="A30" i="30"/>
  <c r="A31" i="30"/>
  <c r="A32" i="30"/>
  <c r="A33" i="30"/>
  <c r="A34" i="30"/>
  <c r="A35" i="30"/>
  <c r="A36" i="30"/>
  <c r="A29" i="30"/>
  <c r="A12" i="30"/>
  <c r="A13" i="30"/>
  <c r="A14" i="30"/>
  <c r="A15" i="30"/>
  <c r="A11" i="30"/>
  <c r="A4" i="30"/>
  <c r="A5" i="30"/>
  <c r="A6" i="30"/>
  <c r="A7" i="30"/>
  <c r="A3" i="30"/>
  <c r="B2" i="2" l="1"/>
  <c r="C3" i="31" l="1"/>
  <c r="D3" i="31"/>
  <c r="E3" i="31"/>
  <c r="F3" i="31"/>
  <c r="G3" i="31"/>
  <c r="H3" i="31"/>
  <c r="I3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C4" i="31"/>
  <c r="D4" i="31"/>
  <c r="E4" i="31"/>
  <c r="F4" i="31"/>
  <c r="G4" i="31"/>
  <c r="H4" i="31"/>
  <c r="I4" i="31"/>
  <c r="J4" i="31"/>
  <c r="K4" i="31"/>
  <c r="L4" i="31"/>
  <c r="M4" i="31"/>
  <c r="N4" i="31"/>
  <c r="O4" i="31"/>
  <c r="P4" i="31"/>
  <c r="Q4" i="31"/>
  <c r="R4" i="31"/>
  <c r="S4" i="31"/>
  <c r="T4" i="31"/>
  <c r="U4" i="31"/>
  <c r="V4" i="31"/>
  <c r="W4" i="31"/>
  <c r="X4" i="31"/>
  <c r="Y4" i="31"/>
  <c r="Z4" i="31"/>
  <c r="AA4" i="31"/>
  <c r="AB4" i="31"/>
  <c r="AC4" i="31"/>
  <c r="AD4" i="31"/>
  <c r="AE4" i="31"/>
  <c r="AF4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AC8" i="31"/>
  <c r="AD8" i="31"/>
  <c r="AE8" i="31"/>
  <c r="AF8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AC10" i="31"/>
  <c r="AD10" i="31"/>
  <c r="AE10" i="31"/>
  <c r="AF10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E17" i="31"/>
  <c r="F17" i="31"/>
  <c r="G17" i="31"/>
  <c r="H17" i="31"/>
  <c r="I17" i="31"/>
  <c r="J17" i="31"/>
  <c r="K17" i="31"/>
  <c r="L17" i="31"/>
  <c r="M17" i="31"/>
  <c r="N17" i="31"/>
  <c r="O17" i="31"/>
  <c r="P17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AC17" i="31"/>
  <c r="AD17" i="31"/>
  <c r="AE17" i="31"/>
  <c r="AF17" i="31"/>
  <c r="J18" i="31"/>
  <c r="K18" i="31"/>
  <c r="L18" i="31"/>
  <c r="M18" i="31"/>
  <c r="N18" i="31"/>
  <c r="O18" i="31"/>
  <c r="P18" i="31"/>
  <c r="Q18" i="31"/>
  <c r="R18" i="31"/>
  <c r="S18" i="31"/>
  <c r="T18" i="31"/>
  <c r="U18" i="31"/>
  <c r="V18" i="31"/>
  <c r="W18" i="31"/>
  <c r="X18" i="31"/>
  <c r="Y18" i="31"/>
  <c r="Z18" i="31"/>
  <c r="AA18" i="31"/>
  <c r="AB18" i="31"/>
  <c r="AC18" i="31"/>
  <c r="AD18" i="31"/>
  <c r="AE18" i="31"/>
  <c r="AF18" i="31"/>
  <c r="B4" i="31"/>
  <c r="B6" i="31"/>
  <c r="B7" i="31"/>
  <c r="B8" i="31"/>
  <c r="B9" i="31"/>
  <c r="B10" i="31"/>
  <c r="B11" i="31"/>
  <c r="B12" i="31"/>
  <c r="B13" i="31"/>
  <c r="B14" i="31"/>
  <c r="B15" i="31"/>
  <c r="B16" i="31"/>
  <c r="B3" i="31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B7" i="2"/>
  <c r="B5" i="31" l="1"/>
  <c r="H18" i="31"/>
  <c r="C17" i="31"/>
  <c r="B18" i="31"/>
  <c r="D5" i="31"/>
  <c r="I18" i="31"/>
  <c r="B17" i="31"/>
  <c r="G18" i="31"/>
  <c r="D17" i="31"/>
  <c r="F18" i="31"/>
  <c r="E18" i="31"/>
  <c r="D18" i="31"/>
  <c r="C5" i="31"/>
  <c r="C18" i="31"/>
  <c r="C112" i="30" l="1"/>
  <c r="D112" i="30"/>
  <c r="E112" i="30"/>
  <c r="F112" i="30"/>
  <c r="G112" i="30"/>
  <c r="H112" i="30"/>
  <c r="I112" i="30"/>
  <c r="J112" i="30"/>
  <c r="K112" i="30"/>
  <c r="L112" i="30"/>
  <c r="M112" i="30"/>
  <c r="N112" i="30"/>
  <c r="O112" i="30"/>
  <c r="P112" i="30"/>
  <c r="Q112" i="30"/>
  <c r="R112" i="30"/>
  <c r="S112" i="30"/>
  <c r="T112" i="30"/>
  <c r="U112" i="30"/>
  <c r="V112" i="30"/>
  <c r="W112" i="30"/>
  <c r="X112" i="30"/>
  <c r="Y112" i="30"/>
  <c r="Z112" i="30"/>
  <c r="AA112" i="30"/>
  <c r="AB112" i="30"/>
  <c r="AC112" i="30"/>
  <c r="AD112" i="30"/>
  <c r="AE112" i="30"/>
  <c r="AF112" i="30"/>
  <c r="AG112" i="30"/>
  <c r="C113" i="30"/>
  <c r="C206" i="30" s="1"/>
  <c r="D113" i="30"/>
  <c r="D206" i="30" s="1"/>
  <c r="E113" i="30"/>
  <c r="E206" i="30" s="1"/>
  <c r="F113" i="30"/>
  <c r="F206" i="30" s="1"/>
  <c r="G113" i="30"/>
  <c r="G206" i="30" s="1"/>
  <c r="H113" i="30"/>
  <c r="H206" i="30" s="1"/>
  <c r="I113" i="30"/>
  <c r="I206" i="30" s="1"/>
  <c r="J113" i="30"/>
  <c r="J206" i="30" s="1"/>
  <c r="K113" i="30"/>
  <c r="K206" i="30" s="1"/>
  <c r="L113" i="30"/>
  <c r="L206" i="30" s="1"/>
  <c r="M113" i="30"/>
  <c r="M206" i="30" s="1"/>
  <c r="N113" i="30"/>
  <c r="N206" i="30" s="1"/>
  <c r="O113" i="30"/>
  <c r="O206" i="30" s="1"/>
  <c r="P113" i="30"/>
  <c r="P206" i="30" s="1"/>
  <c r="Q113" i="30"/>
  <c r="Q206" i="30" s="1"/>
  <c r="R113" i="30"/>
  <c r="R206" i="30" s="1"/>
  <c r="S113" i="30"/>
  <c r="S206" i="30" s="1"/>
  <c r="T113" i="30"/>
  <c r="T206" i="30" s="1"/>
  <c r="U113" i="30"/>
  <c r="U206" i="30" s="1"/>
  <c r="V113" i="30"/>
  <c r="V206" i="30" s="1"/>
  <c r="W113" i="30"/>
  <c r="W206" i="30" s="1"/>
  <c r="X113" i="30"/>
  <c r="X206" i="30" s="1"/>
  <c r="Y113" i="30"/>
  <c r="Y206" i="30" s="1"/>
  <c r="Z113" i="30"/>
  <c r="Z206" i="30" s="1"/>
  <c r="AA113" i="30"/>
  <c r="AA206" i="30" s="1"/>
  <c r="AB113" i="30"/>
  <c r="AB206" i="30" s="1"/>
  <c r="AC113" i="30"/>
  <c r="AC206" i="30" s="1"/>
  <c r="AD113" i="30"/>
  <c r="AD206" i="30" s="1"/>
  <c r="AE113" i="30"/>
  <c r="AE206" i="30" s="1"/>
  <c r="AF113" i="30"/>
  <c r="AF206" i="30" s="1"/>
  <c r="AG113" i="30"/>
  <c r="C114" i="30"/>
  <c r="C207" i="30" s="1"/>
  <c r="D114" i="30"/>
  <c r="E114" i="30"/>
  <c r="F114" i="30"/>
  <c r="G114" i="30"/>
  <c r="H114" i="30"/>
  <c r="I114" i="30"/>
  <c r="J114" i="30"/>
  <c r="K114" i="30"/>
  <c r="L114" i="30"/>
  <c r="M114" i="30"/>
  <c r="N114" i="30"/>
  <c r="O114" i="30"/>
  <c r="P114" i="30"/>
  <c r="Q114" i="30"/>
  <c r="R114" i="30"/>
  <c r="S114" i="30"/>
  <c r="T114" i="30"/>
  <c r="U114" i="30"/>
  <c r="V114" i="30"/>
  <c r="W114" i="30"/>
  <c r="X114" i="30"/>
  <c r="Y114" i="30"/>
  <c r="Z114" i="30"/>
  <c r="AA114" i="30"/>
  <c r="AB114" i="30"/>
  <c r="AC114" i="30"/>
  <c r="AD114" i="30"/>
  <c r="AE114" i="30"/>
  <c r="AF114" i="30"/>
  <c r="AG114" i="30"/>
  <c r="C115" i="30"/>
  <c r="C208" i="30" s="1"/>
  <c r="D115" i="30"/>
  <c r="D208" i="30" s="1"/>
  <c r="E115" i="30"/>
  <c r="E208" i="30" s="1"/>
  <c r="F115" i="30"/>
  <c r="F208" i="30" s="1"/>
  <c r="G115" i="30"/>
  <c r="G208" i="30" s="1"/>
  <c r="H115" i="30"/>
  <c r="H208" i="30" s="1"/>
  <c r="I115" i="30"/>
  <c r="I208" i="30" s="1"/>
  <c r="J115" i="30"/>
  <c r="J208" i="30" s="1"/>
  <c r="K115" i="30"/>
  <c r="K208" i="30" s="1"/>
  <c r="L115" i="30"/>
  <c r="M115" i="30"/>
  <c r="N115" i="30"/>
  <c r="O115" i="30"/>
  <c r="P115" i="30"/>
  <c r="Q115" i="30"/>
  <c r="R115" i="30"/>
  <c r="S115" i="30"/>
  <c r="T115" i="30"/>
  <c r="U115" i="30"/>
  <c r="V115" i="30"/>
  <c r="W115" i="30"/>
  <c r="X115" i="30"/>
  <c r="Y115" i="30"/>
  <c r="Z115" i="30"/>
  <c r="AA115" i="30"/>
  <c r="AB115" i="30"/>
  <c r="AC115" i="30"/>
  <c r="AD115" i="30"/>
  <c r="AE115" i="30"/>
  <c r="AF115" i="30"/>
  <c r="AG115" i="30"/>
  <c r="C116" i="30"/>
  <c r="C209" i="30" s="1"/>
  <c r="D116" i="30"/>
  <c r="D209" i="30" s="1"/>
  <c r="E116" i="30"/>
  <c r="E209" i="30" s="1"/>
  <c r="F116" i="30"/>
  <c r="F209" i="30" s="1"/>
  <c r="G116" i="30"/>
  <c r="G209" i="30" s="1"/>
  <c r="H116" i="30"/>
  <c r="H209" i="30" s="1"/>
  <c r="I116" i="30"/>
  <c r="I209" i="30" s="1"/>
  <c r="J116" i="30"/>
  <c r="J209" i="30" s="1"/>
  <c r="K116" i="30"/>
  <c r="K209" i="30" s="1"/>
  <c r="L116" i="30"/>
  <c r="L209" i="30" s="1"/>
  <c r="M116" i="30"/>
  <c r="M209" i="30" s="1"/>
  <c r="N116" i="30"/>
  <c r="N209" i="30" s="1"/>
  <c r="O116" i="30"/>
  <c r="O209" i="30" s="1"/>
  <c r="P116" i="30"/>
  <c r="P209" i="30" s="1"/>
  <c r="Q116" i="30"/>
  <c r="Q209" i="30" s="1"/>
  <c r="R116" i="30"/>
  <c r="R209" i="30" s="1"/>
  <c r="S116" i="30"/>
  <c r="S209" i="30" s="1"/>
  <c r="T116" i="30"/>
  <c r="T209" i="30" s="1"/>
  <c r="U116" i="30"/>
  <c r="U209" i="30" s="1"/>
  <c r="V116" i="30"/>
  <c r="V209" i="30" s="1"/>
  <c r="W116" i="30"/>
  <c r="W209" i="30" s="1"/>
  <c r="X116" i="30"/>
  <c r="X209" i="30" s="1"/>
  <c r="Y116" i="30"/>
  <c r="Y209" i="30" s="1"/>
  <c r="Z116" i="30"/>
  <c r="Z209" i="30" s="1"/>
  <c r="AA116" i="30"/>
  <c r="AA209" i="30" s="1"/>
  <c r="AB116" i="30"/>
  <c r="AB209" i="30" s="1"/>
  <c r="AC116" i="30"/>
  <c r="AC209" i="30" s="1"/>
  <c r="AD116" i="30"/>
  <c r="AD209" i="30" s="1"/>
  <c r="AE116" i="30"/>
  <c r="AE209" i="30" s="1"/>
  <c r="AF116" i="30"/>
  <c r="AF209" i="30" s="1"/>
  <c r="AG116" i="30"/>
  <c r="C117" i="30"/>
  <c r="D117" i="30"/>
  <c r="E117" i="30"/>
  <c r="F117" i="30"/>
  <c r="G117" i="30"/>
  <c r="H117" i="30"/>
  <c r="I117" i="30"/>
  <c r="J117" i="30"/>
  <c r="K117" i="30"/>
  <c r="L117" i="30"/>
  <c r="M117" i="30"/>
  <c r="N117" i="30"/>
  <c r="O117" i="30"/>
  <c r="P117" i="30"/>
  <c r="Q117" i="30"/>
  <c r="R117" i="30"/>
  <c r="S117" i="30"/>
  <c r="T117" i="30"/>
  <c r="U117" i="30"/>
  <c r="V117" i="30"/>
  <c r="W117" i="30"/>
  <c r="X117" i="30"/>
  <c r="Y117" i="30"/>
  <c r="Z117" i="30"/>
  <c r="AA117" i="30"/>
  <c r="AB117" i="30"/>
  <c r="AC117" i="30"/>
  <c r="AD117" i="30"/>
  <c r="AE117" i="30"/>
  <c r="AF117" i="30"/>
  <c r="AG117" i="30"/>
  <c r="C118" i="30"/>
  <c r="D118" i="30"/>
  <c r="E118" i="30"/>
  <c r="F118" i="30"/>
  <c r="G118" i="30"/>
  <c r="H118" i="30"/>
  <c r="I118" i="30"/>
  <c r="J118" i="30"/>
  <c r="K118" i="30"/>
  <c r="L118" i="30"/>
  <c r="M118" i="30"/>
  <c r="N118" i="30"/>
  <c r="O118" i="30"/>
  <c r="P118" i="30"/>
  <c r="Q118" i="30"/>
  <c r="R118" i="30"/>
  <c r="S118" i="30"/>
  <c r="T118" i="30"/>
  <c r="U118" i="30"/>
  <c r="V118" i="30"/>
  <c r="W118" i="30"/>
  <c r="X118" i="30"/>
  <c r="Y118" i="30"/>
  <c r="Z118" i="30"/>
  <c r="AA118" i="30"/>
  <c r="AB118" i="30"/>
  <c r="AC118" i="30"/>
  <c r="AD118" i="30"/>
  <c r="AE118" i="30"/>
  <c r="AF118" i="30"/>
  <c r="AG118" i="30"/>
  <c r="C119" i="30"/>
  <c r="D119" i="30"/>
  <c r="E119" i="30"/>
  <c r="F119" i="30"/>
  <c r="G119" i="30"/>
  <c r="H119" i="30"/>
  <c r="I119" i="30"/>
  <c r="J119" i="30"/>
  <c r="K119" i="30"/>
  <c r="L119" i="30"/>
  <c r="M119" i="30"/>
  <c r="N119" i="30"/>
  <c r="O119" i="30"/>
  <c r="P119" i="30"/>
  <c r="Q119" i="30"/>
  <c r="R119" i="30"/>
  <c r="S119" i="30"/>
  <c r="T119" i="30"/>
  <c r="U119" i="30"/>
  <c r="V119" i="30"/>
  <c r="W119" i="30"/>
  <c r="X119" i="30"/>
  <c r="Y119" i="30"/>
  <c r="Z119" i="30"/>
  <c r="AA119" i="30"/>
  <c r="AB119" i="30"/>
  <c r="AC119" i="30"/>
  <c r="AD119" i="30"/>
  <c r="AE119" i="30"/>
  <c r="AF119" i="30"/>
  <c r="AG119" i="30"/>
  <c r="C120" i="30"/>
  <c r="D120" i="30"/>
  <c r="E120" i="30"/>
  <c r="F120" i="30"/>
  <c r="G120" i="30"/>
  <c r="H120" i="30"/>
  <c r="I120" i="30"/>
  <c r="J120" i="30"/>
  <c r="K120" i="30"/>
  <c r="L120" i="30"/>
  <c r="M120" i="30"/>
  <c r="N120" i="30"/>
  <c r="O120" i="30"/>
  <c r="P120" i="30"/>
  <c r="Q120" i="30"/>
  <c r="R120" i="30"/>
  <c r="S120" i="30"/>
  <c r="T120" i="30"/>
  <c r="U120" i="30"/>
  <c r="V120" i="30"/>
  <c r="W120" i="30"/>
  <c r="X120" i="30"/>
  <c r="Y120" i="30"/>
  <c r="Z120" i="30"/>
  <c r="AA120" i="30"/>
  <c r="AB120" i="30"/>
  <c r="AC120" i="30"/>
  <c r="AD120" i="30"/>
  <c r="AE120" i="30"/>
  <c r="AF120" i="30"/>
  <c r="AG120" i="30"/>
  <c r="B113" i="30"/>
  <c r="B206" i="30" s="1"/>
  <c r="B114" i="30"/>
  <c r="B207" i="30" s="1"/>
  <c r="B115" i="30"/>
  <c r="B208" i="30" s="1"/>
  <c r="B116" i="30"/>
  <c r="B209" i="30" s="1"/>
  <c r="B117" i="30"/>
  <c r="B118" i="30"/>
  <c r="B119" i="30"/>
  <c r="B120" i="30"/>
  <c r="C94" i="30"/>
  <c r="D94" i="30"/>
  <c r="E94" i="30"/>
  <c r="F94" i="30"/>
  <c r="G94" i="30"/>
  <c r="H94" i="30"/>
  <c r="I94" i="30"/>
  <c r="J94" i="30"/>
  <c r="K94" i="30"/>
  <c r="L94" i="30"/>
  <c r="M94" i="30"/>
  <c r="N94" i="30"/>
  <c r="O94" i="30"/>
  <c r="P94" i="30"/>
  <c r="Q94" i="30"/>
  <c r="R94" i="30"/>
  <c r="S94" i="30"/>
  <c r="T94" i="30"/>
  <c r="U94" i="30"/>
  <c r="V94" i="30"/>
  <c r="W94" i="30"/>
  <c r="X94" i="30"/>
  <c r="Y94" i="30"/>
  <c r="Z94" i="30"/>
  <c r="AA94" i="30"/>
  <c r="AB94" i="30"/>
  <c r="AC94" i="30"/>
  <c r="AD94" i="30"/>
  <c r="AE94" i="30"/>
  <c r="AF94" i="30"/>
  <c r="AG94" i="30"/>
  <c r="C95" i="30"/>
  <c r="D95" i="30"/>
  <c r="E95" i="30"/>
  <c r="F95" i="30"/>
  <c r="G95" i="30"/>
  <c r="H95" i="30"/>
  <c r="I95" i="30"/>
  <c r="J95" i="30"/>
  <c r="K95" i="30"/>
  <c r="L95" i="30"/>
  <c r="M95" i="30"/>
  <c r="N95" i="30"/>
  <c r="O95" i="30"/>
  <c r="P95" i="30"/>
  <c r="Q95" i="30"/>
  <c r="R95" i="30"/>
  <c r="S95" i="30"/>
  <c r="T95" i="30"/>
  <c r="U95" i="30"/>
  <c r="V95" i="30"/>
  <c r="W95" i="30"/>
  <c r="X95" i="30"/>
  <c r="Y95" i="30"/>
  <c r="Z95" i="30"/>
  <c r="AA95" i="30"/>
  <c r="AB95" i="30"/>
  <c r="AC95" i="30"/>
  <c r="AD95" i="30"/>
  <c r="AE95" i="30"/>
  <c r="AF95" i="30"/>
  <c r="AG95" i="30"/>
  <c r="C96" i="30"/>
  <c r="C189" i="30" s="1"/>
  <c r="D96" i="30"/>
  <c r="D189" i="30" s="1"/>
  <c r="E96" i="30"/>
  <c r="E189" i="30" s="1"/>
  <c r="F96" i="30"/>
  <c r="F189" i="30" s="1"/>
  <c r="G96" i="30"/>
  <c r="G189" i="30" s="1"/>
  <c r="H96" i="30"/>
  <c r="H189" i="30" s="1"/>
  <c r="I96" i="30"/>
  <c r="I189" i="30" s="1"/>
  <c r="J96" i="30"/>
  <c r="J189" i="30" s="1"/>
  <c r="K96" i="30"/>
  <c r="K189" i="30" s="1"/>
  <c r="L96" i="30"/>
  <c r="L189" i="30" s="1"/>
  <c r="M96" i="30"/>
  <c r="M189" i="30" s="1"/>
  <c r="N96" i="30"/>
  <c r="N189" i="30" s="1"/>
  <c r="O96" i="30"/>
  <c r="O189" i="30" s="1"/>
  <c r="P96" i="30"/>
  <c r="P189" i="30" s="1"/>
  <c r="Q96" i="30"/>
  <c r="Q189" i="30" s="1"/>
  <c r="R96" i="30"/>
  <c r="R189" i="30" s="1"/>
  <c r="S96" i="30"/>
  <c r="S189" i="30" s="1"/>
  <c r="T96" i="30"/>
  <c r="T189" i="30" s="1"/>
  <c r="U96" i="30"/>
  <c r="U189" i="30" s="1"/>
  <c r="V96" i="30"/>
  <c r="V189" i="30" s="1"/>
  <c r="W96" i="30"/>
  <c r="W189" i="30" s="1"/>
  <c r="X96" i="30"/>
  <c r="X189" i="30" s="1"/>
  <c r="Y96" i="30"/>
  <c r="Y189" i="30" s="1"/>
  <c r="Z96" i="30"/>
  <c r="Z189" i="30" s="1"/>
  <c r="AA96" i="30"/>
  <c r="AA189" i="30" s="1"/>
  <c r="AB96" i="30"/>
  <c r="AB189" i="30" s="1"/>
  <c r="AC96" i="30"/>
  <c r="AC189" i="30" s="1"/>
  <c r="AD96" i="30"/>
  <c r="AD189" i="30" s="1"/>
  <c r="AE96" i="30"/>
  <c r="AE189" i="30" s="1"/>
  <c r="AF96" i="30"/>
  <c r="AF189" i="30" s="1"/>
  <c r="AG96" i="30"/>
  <c r="C97" i="30"/>
  <c r="D97" i="30"/>
  <c r="E97" i="30"/>
  <c r="F97" i="30"/>
  <c r="G97" i="30"/>
  <c r="H97" i="30"/>
  <c r="I97" i="30"/>
  <c r="J97" i="30"/>
  <c r="K97" i="30"/>
  <c r="L97" i="30"/>
  <c r="M97" i="30"/>
  <c r="N97" i="30"/>
  <c r="O97" i="30"/>
  <c r="P97" i="30"/>
  <c r="Q97" i="30"/>
  <c r="R97" i="30"/>
  <c r="S97" i="30"/>
  <c r="T97" i="30"/>
  <c r="U97" i="30"/>
  <c r="V97" i="30"/>
  <c r="W97" i="30"/>
  <c r="X97" i="30"/>
  <c r="Y97" i="30"/>
  <c r="Z97" i="30"/>
  <c r="AA97" i="30"/>
  <c r="AB97" i="30"/>
  <c r="AC97" i="30"/>
  <c r="AD97" i="30"/>
  <c r="AE97" i="30"/>
  <c r="AF97" i="30"/>
  <c r="AG97" i="30"/>
  <c r="C98" i="30"/>
  <c r="C191" i="30" s="1"/>
  <c r="D98" i="30"/>
  <c r="D191" i="30" s="1"/>
  <c r="E98" i="30"/>
  <c r="E191" i="30" s="1"/>
  <c r="F98" i="30"/>
  <c r="F191" i="30" s="1"/>
  <c r="G98" i="30"/>
  <c r="G191" i="30" s="1"/>
  <c r="H98" i="30"/>
  <c r="H191" i="30" s="1"/>
  <c r="I98" i="30"/>
  <c r="I191" i="30" s="1"/>
  <c r="J98" i="30"/>
  <c r="J191" i="30" s="1"/>
  <c r="K98" i="30"/>
  <c r="K191" i="30" s="1"/>
  <c r="L98" i="30"/>
  <c r="L191" i="30" s="1"/>
  <c r="M98" i="30"/>
  <c r="M191" i="30" s="1"/>
  <c r="N98" i="30"/>
  <c r="N191" i="30" s="1"/>
  <c r="O98" i="30"/>
  <c r="O191" i="30" s="1"/>
  <c r="P98" i="30"/>
  <c r="P191" i="30" s="1"/>
  <c r="Q98" i="30"/>
  <c r="Q191" i="30" s="1"/>
  <c r="R98" i="30"/>
  <c r="R191" i="30" s="1"/>
  <c r="S98" i="30"/>
  <c r="S191" i="30" s="1"/>
  <c r="T98" i="30"/>
  <c r="T191" i="30" s="1"/>
  <c r="U98" i="30"/>
  <c r="U191" i="30" s="1"/>
  <c r="V98" i="30"/>
  <c r="V191" i="30" s="1"/>
  <c r="W98" i="30"/>
  <c r="W191" i="30" s="1"/>
  <c r="X98" i="30"/>
  <c r="X191" i="30" s="1"/>
  <c r="Y98" i="30"/>
  <c r="Y191" i="30" s="1"/>
  <c r="Z98" i="30"/>
  <c r="Z191" i="30" s="1"/>
  <c r="AA98" i="30"/>
  <c r="AA191" i="30" s="1"/>
  <c r="AB98" i="30"/>
  <c r="AB191" i="30" s="1"/>
  <c r="AC98" i="30"/>
  <c r="AC191" i="30" s="1"/>
  <c r="AD98" i="30"/>
  <c r="AD191" i="30" s="1"/>
  <c r="AE98" i="30"/>
  <c r="AE191" i="30" s="1"/>
  <c r="AF98" i="30"/>
  <c r="AF191" i="30" s="1"/>
  <c r="AG98" i="30"/>
  <c r="C99" i="30"/>
  <c r="D99" i="30"/>
  <c r="E99" i="30"/>
  <c r="F99" i="30"/>
  <c r="G99" i="30"/>
  <c r="H99" i="30"/>
  <c r="I99" i="30"/>
  <c r="J99" i="30"/>
  <c r="K99" i="30"/>
  <c r="L99" i="30"/>
  <c r="M99" i="30"/>
  <c r="N99" i="30"/>
  <c r="O99" i="30"/>
  <c r="P99" i="30"/>
  <c r="Q99" i="30"/>
  <c r="R99" i="30"/>
  <c r="S99" i="30"/>
  <c r="T99" i="30"/>
  <c r="U99" i="30"/>
  <c r="V99" i="30"/>
  <c r="W99" i="30"/>
  <c r="X99" i="30"/>
  <c r="Y99" i="30"/>
  <c r="Z99" i="30"/>
  <c r="AA99" i="30"/>
  <c r="AB99" i="30"/>
  <c r="AC99" i="30"/>
  <c r="AD99" i="30"/>
  <c r="AE99" i="30"/>
  <c r="AF99" i="30"/>
  <c r="AG99" i="30"/>
  <c r="C100" i="30"/>
  <c r="D100" i="30"/>
  <c r="E100" i="30"/>
  <c r="F100" i="30"/>
  <c r="G100" i="30"/>
  <c r="H100" i="30"/>
  <c r="I100" i="30"/>
  <c r="J100" i="30"/>
  <c r="K100" i="30"/>
  <c r="L100" i="30"/>
  <c r="M100" i="30"/>
  <c r="N100" i="30"/>
  <c r="O100" i="30"/>
  <c r="P100" i="30"/>
  <c r="Q100" i="30"/>
  <c r="R100" i="30"/>
  <c r="S100" i="30"/>
  <c r="T100" i="30"/>
  <c r="U100" i="30"/>
  <c r="V100" i="30"/>
  <c r="W100" i="30"/>
  <c r="X100" i="30"/>
  <c r="Y100" i="30"/>
  <c r="Z100" i="30"/>
  <c r="AA100" i="30"/>
  <c r="AB100" i="30"/>
  <c r="AC100" i="30"/>
  <c r="AD100" i="30"/>
  <c r="AE100" i="30"/>
  <c r="AF100" i="30"/>
  <c r="AG100" i="30"/>
  <c r="C101" i="30"/>
  <c r="D101" i="30"/>
  <c r="E101" i="30"/>
  <c r="F101" i="30"/>
  <c r="G101" i="30"/>
  <c r="H101" i="30"/>
  <c r="I101" i="30"/>
  <c r="J101" i="30"/>
  <c r="K101" i="30"/>
  <c r="L101" i="30"/>
  <c r="M101" i="30"/>
  <c r="N101" i="30"/>
  <c r="O101" i="30"/>
  <c r="P101" i="30"/>
  <c r="Q101" i="30"/>
  <c r="R101" i="30"/>
  <c r="S101" i="30"/>
  <c r="T101" i="30"/>
  <c r="U101" i="30"/>
  <c r="V101" i="30"/>
  <c r="W101" i="30"/>
  <c r="X101" i="30"/>
  <c r="Y101" i="30"/>
  <c r="Z101" i="30"/>
  <c r="AA101" i="30"/>
  <c r="AB101" i="30"/>
  <c r="AC101" i="30"/>
  <c r="AD101" i="30"/>
  <c r="AE101" i="30"/>
  <c r="AF101" i="30"/>
  <c r="AG101" i="30"/>
  <c r="C102" i="30"/>
  <c r="D102" i="30"/>
  <c r="E102" i="30"/>
  <c r="F102" i="30"/>
  <c r="G102" i="30"/>
  <c r="H102" i="30"/>
  <c r="I102" i="30"/>
  <c r="J102" i="30"/>
  <c r="K102" i="30"/>
  <c r="L102" i="30"/>
  <c r="M102" i="30"/>
  <c r="N102" i="30"/>
  <c r="O102" i="30"/>
  <c r="P102" i="30"/>
  <c r="Q102" i="30"/>
  <c r="R102" i="30"/>
  <c r="S102" i="30"/>
  <c r="T102" i="30"/>
  <c r="U102" i="30"/>
  <c r="V102" i="30"/>
  <c r="W102" i="30"/>
  <c r="X102" i="30"/>
  <c r="Y102" i="30"/>
  <c r="Z102" i="30"/>
  <c r="AA102" i="30"/>
  <c r="AB102" i="30"/>
  <c r="AC102" i="30"/>
  <c r="AD102" i="30"/>
  <c r="AE102" i="30"/>
  <c r="AF102" i="30"/>
  <c r="AG102" i="30"/>
  <c r="B95" i="30"/>
  <c r="B96" i="30"/>
  <c r="B189" i="30" s="1"/>
  <c r="B97" i="30"/>
  <c r="B190" i="30" s="1"/>
  <c r="B98" i="30"/>
  <c r="B191" i="30" s="1"/>
  <c r="B99" i="30"/>
  <c r="B100" i="30"/>
  <c r="B101" i="30"/>
  <c r="B102" i="30"/>
  <c r="C76" i="30"/>
  <c r="D76" i="30"/>
  <c r="E76" i="30"/>
  <c r="F76" i="30"/>
  <c r="G76" i="30"/>
  <c r="H76" i="30"/>
  <c r="I76" i="30"/>
  <c r="J76" i="30"/>
  <c r="K76" i="30"/>
  <c r="L76" i="30"/>
  <c r="M76" i="30"/>
  <c r="N76" i="30"/>
  <c r="O76" i="30"/>
  <c r="P76" i="30"/>
  <c r="Q76" i="30"/>
  <c r="R76" i="30"/>
  <c r="S76" i="30"/>
  <c r="T76" i="30"/>
  <c r="U76" i="30"/>
  <c r="V76" i="30"/>
  <c r="W76" i="30"/>
  <c r="X76" i="30"/>
  <c r="Y76" i="30"/>
  <c r="Z76" i="30"/>
  <c r="AA76" i="30"/>
  <c r="AB76" i="30"/>
  <c r="AC76" i="30"/>
  <c r="AD76" i="30"/>
  <c r="AE76" i="30"/>
  <c r="AF76" i="30"/>
  <c r="AG76" i="30"/>
  <c r="C77" i="30"/>
  <c r="C170" i="30" s="1"/>
  <c r="D77" i="30"/>
  <c r="D170" i="30" s="1"/>
  <c r="E77" i="30"/>
  <c r="E170" i="30" s="1"/>
  <c r="F77" i="30"/>
  <c r="F170" i="30" s="1"/>
  <c r="G77" i="30"/>
  <c r="G170" i="30" s="1"/>
  <c r="H77" i="30"/>
  <c r="H170" i="30" s="1"/>
  <c r="I77" i="30"/>
  <c r="I170" i="30" s="1"/>
  <c r="J77" i="30"/>
  <c r="J170" i="30" s="1"/>
  <c r="K77" i="30"/>
  <c r="K170" i="30" s="1"/>
  <c r="L77" i="30"/>
  <c r="L170" i="30" s="1"/>
  <c r="M77" i="30"/>
  <c r="M170" i="30" s="1"/>
  <c r="N77" i="30"/>
  <c r="N170" i="30" s="1"/>
  <c r="O77" i="30"/>
  <c r="O170" i="30" s="1"/>
  <c r="P77" i="30"/>
  <c r="P170" i="30" s="1"/>
  <c r="Q77" i="30"/>
  <c r="Q170" i="30" s="1"/>
  <c r="R77" i="30"/>
  <c r="R170" i="30" s="1"/>
  <c r="S77" i="30"/>
  <c r="S170" i="30" s="1"/>
  <c r="T77" i="30"/>
  <c r="T170" i="30" s="1"/>
  <c r="U77" i="30"/>
  <c r="U170" i="30" s="1"/>
  <c r="V77" i="30"/>
  <c r="V170" i="30" s="1"/>
  <c r="W77" i="30"/>
  <c r="W170" i="30" s="1"/>
  <c r="X77" i="30"/>
  <c r="X170" i="30" s="1"/>
  <c r="Y77" i="30"/>
  <c r="Y170" i="30" s="1"/>
  <c r="Z77" i="30"/>
  <c r="Z170" i="30" s="1"/>
  <c r="AA77" i="30"/>
  <c r="AA170" i="30" s="1"/>
  <c r="AB77" i="30"/>
  <c r="AB170" i="30" s="1"/>
  <c r="AC77" i="30"/>
  <c r="AC170" i="30" s="1"/>
  <c r="AD77" i="30"/>
  <c r="AD170" i="30" s="1"/>
  <c r="AE77" i="30"/>
  <c r="AE170" i="30" s="1"/>
  <c r="AF77" i="30"/>
  <c r="AF170" i="30" s="1"/>
  <c r="AG77" i="30"/>
  <c r="C78" i="30"/>
  <c r="C171" i="30" s="1"/>
  <c r="D78" i="30"/>
  <c r="D171" i="30" s="1"/>
  <c r="E78" i="30"/>
  <c r="E171" i="30" s="1"/>
  <c r="F78" i="30"/>
  <c r="F171" i="30" s="1"/>
  <c r="G78" i="30"/>
  <c r="G171" i="30" s="1"/>
  <c r="H78" i="30"/>
  <c r="H171" i="30" s="1"/>
  <c r="I78" i="30"/>
  <c r="I171" i="30" s="1"/>
  <c r="J78" i="30"/>
  <c r="J171" i="30" s="1"/>
  <c r="K78" i="30"/>
  <c r="K171" i="30" s="1"/>
  <c r="L78" i="30"/>
  <c r="L171" i="30" s="1"/>
  <c r="M78" i="30"/>
  <c r="M171" i="30" s="1"/>
  <c r="N78" i="30"/>
  <c r="N171" i="30" s="1"/>
  <c r="O78" i="30"/>
  <c r="O171" i="30" s="1"/>
  <c r="P78" i="30"/>
  <c r="P171" i="30" s="1"/>
  <c r="Q78" i="30"/>
  <c r="Q171" i="30" s="1"/>
  <c r="R78" i="30"/>
  <c r="R171" i="30" s="1"/>
  <c r="S78" i="30"/>
  <c r="S171" i="30" s="1"/>
  <c r="T78" i="30"/>
  <c r="T171" i="30" s="1"/>
  <c r="U78" i="30"/>
  <c r="U171" i="30" s="1"/>
  <c r="V78" i="30"/>
  <c r="V171" i="30" s="1"/>
  <c r="W78" i="30"/>
  <c r="W171" i="30" s="1"/>
  <c r="X78" i="30"/>
  <c r="X171" i="30" s="1"/>
  <c r="Y78" i="30"/>
  <c r="Y171" i="30" s="1"/>
  <c r="Z78" i="30"/>
  <c r="Z171" i="30" s="1"/>
  <c r="AA78" i="30"/>
  <c r="AA171" i="30" s="1"/>
  <c r="AB78" i="30"/>
  <c r="AB171" i="30" s="1"/>
  <c r="AC78" i="30"/>
  <c r="AC171" i="30" s="1"/>
  <c r="AD78" i="30"/>
  <c r="AD171" i="30" s="1"/>
  <c r="AE78" i="30"/>
  <c r="AE171" i="30" s="1"/>
  <c r="AF78" i="30"/>
  <c r="AF171" i="30" s="1"/>
  <c r="AG78" i="30"/>
  <c r="C79" i="30"/>
  <c r="D79" i="30"/>
  <c r="E79" i="30"/>
  <c r="F79" i="30"/>
  <c r="G79" i="30"/>
  <c r="H79" i="30"/>
  <c r="I79" i="30"/>
  <c r="J79" i="30"/>
  <c r="K79" i="30"/>
  <c r="L79" i="30"/>
  <c r="M79" i="30"/>
  <c r="N79" i="30"/>
  <c r="O79" i="30"/>
  <c r="P79" i="30"/>
  <c r="Q79" i="30"/>
  <c r="R79" i="30"/>
  <c r="S79" i="30"/>
  <c r="T79" i="30"/>
  <c r="U79" i="30"/>
  <c r="V79" i="30"/>
  <c r="W79" i="30"/>
  <c r="X79" i="30"/>
  <c r="Y79" i="30"/>
  <c r="Z79" i="30"/>
  <c r="AA79" i="30"/>
  <c r="AB79" i="30"/>
  <c r="AC79" i="30"/>
  <c r="AD79" i="30"/>
  <c r="AE79" i="30"/>
  <c r="AF79" i="30"/>
  <c r="AG79" i="30"/>
  <c r="C80" i="30"/>
  <c r="C173" i="30" s="1"/>
  <c r="D80" i="30"/>
  <c r="D173" i="30" s="1"/>
  <c r="E80" i="30"/>
  <c r="E173" i="30" s="1"/>
  <c r="F80" i="30"/>
  <c r="F173" i="30" s="1"/>
  <c r="G80" i="30"/>
  <c r="G173" i="30" s="1"/>
  <c r="H80" i="30"/>
  <c r="H173" i="30" s="1"/>
  <c r="I80" i="30"/>
  <c r="I173" i="30" s="1"/>
  <c r="J80" i="30"/>
  <c r="J173" i="30" s="1"/>
  <c r="K80" i="30"/>
  <c r="K173" i="30" s="1"/>
  <c r="L80" i="30"/>
  <c r="L173" i="30" s="1"/>
  <c r="M80" i="30"/>
  <c r="M173" i="30" s="1"/>
  <c r="N80" i="30"/>
  <c r="N173" i="30" s="1"/>
  <c r="O80" i="30"/>
  <c r="O173" i="30" s="1"/>
  <c r="P80" i="30"/>
  <c r="P173" i="30" s="1"/>
  <c r="Q80" i="30"/>
  <c r="Q173" i="30" s="1"/>
  <c r="R80" i="30"/>
  <c r="R173" i="30" s="1"/>
  <c r="S80" i="30"/>
  <c r="S173" i="30" s="1"/>
  <c r="T80" i="30"/>
  <c r="T173" i="30" s="1"/>
  <c r="U80" i="30"/>
  <c r="U173" i="30" s="1"/>
  <c r="V80" i="30"/>
  <c r="V173" i="30" s="1"/>
  <c r="W80" i="30"/>
  <c r="W173" i="30" s="1"/>
  <c r="X80" i="30"/>
  <c r="X173" i="30" s="1"/>
  <c r="Y80" i="30"/>
  <c r="Y173" i="30" s="1"/>
  <c r="Z80" i="30"/>
  <c r="Z173" i="30" s="1"/>
  <c r="AA80" i="30"/>
  <c r="AA173" i="30" s="1"/>
  <c r="AB80" i="30"/>
  <c r="AB173" i="30" s="1"/>
  <c r="AC80" i="30"/>
  <c r="AC173" i="30" s="1"/>
  <c r="AD80" i="30"/>
  <c r="AD173" i="30" s="1"/>
  <c r="AE80" i="30"/>
  <c r="AE173" i="30" s="1"/>
  <c r="AF80" i="30"/>
  <c r="AF173" i="30" s="1"/>
  <c r="AG80" i="30"/>
  <c r="C81" i="30"/>
  <c r="C174" i="30" s="1"/>
  <c r="D81" i="30"/>
  <c r="D174" i="30" s="1"/>
  <c r="E81" i="30"/>
  <c r="E174" i="30" s="1"/>
  <c r="F81" i="30"/>
  <c r="F174" i="30" s="1"/>
  <c r="G81" i="30"/>
  <c r="G174" i="30" s="1"/>
  <c r="H81" i="30"/>
  <c r="H174" i="30" s="1"/>
  <c r="I81" i="30"/>
  <c r="I174" i="30" s="1"/>
  <c r="J81" i="30"/>
  <c r="J174" i="30" s="1"/>
  <c r="K81" i="30"/>
  <c r="K174" i="30" s="1"/>
  <c r="L81" i="30"/>
  <c r="L174" i="30" s="1"/>
  <c r="M81" i="30"/>
  <c r="M174" i="30" s="1"/>
  <c r="N81" i="30"/>
  <c r="N174" i="30" s="1"/>
  <c r="O81" i="30"/>
  <c r="O174" i="30" s="1"/>
  <c r="P81" i="30"/>
  <c r="P174" i="30" s="1"/>
  <c r="Q81" i="30"/>
  <c r="Q174" i="30" s="1"/>
  <c r="R81" i="30"/>
  <c r="R174" i="30" s="1"/>
  <c r="S81" i="30"/>
  <c r="S174" i="30" s="1"/>
  <c r="T81" i="30"/>
  <c r="T174" i="30" s="1"/>
  <c r="U81" i="30"/>
  <c r="U174" i="30" s="1"/>
  <c r="V81" i="30"/>
  <c r="V174" i="30" s="1"/>
  <c r="W81" i="30"/>
  <c r="W174" i="30" s="1"/>
  <c r="X81" i="30"/>
  <c r="X174" i="30" s="1"/>
  <c r="Y81" i="30"/>
  <c r="Y174" i="30" s="1"/>
  <c r="Z81" i="30"/>
  <c r="Z174" i="30" s="1"/>
  <c r="AA81" i="30"/>
  <c r="AA174" i="30" s="1"/>
  <c r="AB81" i="30"/>
  <c r="AB174" i="30" s="1"/>
  <c r="AC81" i="30"/>
  <c r="AC174" i="30" s="1"/>
  <c r="AD81" i="30"/>
  <c r="AD174" i="30" s="1"/>
  <c r="AE81" i="30"/>
  <c r="AE174" i="30" s="1"/>
  <c r="AF81" i="30"/>
  <c r="AF174" i="30" s="1"/>
  <c r="AG81" i="30"/>
  <c r="C82" i="30"/>
  <c r="C175" i="30" s="1"/>
  <c r="D82" i="30"/>
  <c r="D175" i="30" s="1"/>
  <c r="E82" i="30"/>
  <c r="E175" i="30" s="1"/>
  <c r="F82" i="30"/>
  <c r="F175" i="30" s="1"/>
  <c r="G82" i="30"/>
  <c r="G175" i="30" s="1"/>
  <c r="H82" i="30"/>
  <c r="H175" i="30" s="1"/>
  <c r="I82" i="30"/>
  <c r="I175" i="30" s="1"/>
  <c r="J82" i="30"/>
  <c r="J175" i="30" s="1"/>
  <c r="K82" i="30"/>
  <c r="K175" i="30" s="1"/>
  <c r="L82" i="30"/>
  <c r="L175" i="30" s="1"/>
  <c r="M82" i="30"/>
  <c r="M175" i="30" s="1"/>
  <c r="N82" i="30"/>
  <c r="N175" i="30" s="1"/>
  <c r="O82" i="30"/>
  <c r="O175" i="30" s="1"/>
  <c r="P82" i="30"/>
  <c r="P175" i="30" s="1"/>
  <c r="Q82" i="30"/>
  <c r="Q175" i="30" s="1"/>
  <c r="R82" i="30"/>
  <c r="R175" i="30" s="1"/>
  <c r="S82" i="30"/>
  <c r="S175" i="30" s="1"/>
  <c r="T82" i="30"/>
  <c r="T175" i="30" s="1"/>
  <c r="U82" i="30"/>
  <c r="U175" i="30" s="1"/>
  <c r="V82" i="30"/>
  <c r="V175" i="30" s="1"/>
  <c r="W82" i="30"/>
  <c r="W175" i="30" s="1"/>
  <c r="X82" i="30"/>
  <c r="X175" i="30" s="1"/>
  <c r="Y82" i="30"/>
  <c r="Y175" i="30" s="1"/>
  <c r="Z82" i="30"/>
  <c r="Z175" i="30" s="1"/>
  <c r="AA82" i="30"/>
  <c r="AA175" i="30" s="1"/>
  <c r="AB82" i="30"/>
  <c r="AB175" i="30" s="1"/>
  <c r="AC82" i="30"/>
  <c r="AC175" i="30" s="1"/>
  <c r="AD82" i="30"/>
  <c r="AD175" i="30" s="1"/>
  <c r="AE82" i="30"/>
  <c r="AE175" i="30" s="1"/>
  <c r="AF82" i="30"/>
  <c r="AF175" i="30" s="1"/>
  <c r="AG82" i="30"/>
  <c r="C83" i="30"/>
  <c r="C176" i="30" s="1"/>
  <c r="D83" i="30"/>
  <c r="E83" i="30"/>
  <c r="F83" i="30"/>
  <c r="G83" i="30"/>
  <c r="H83" i="30"/>
  <c r="I83" i="30"/>
  <c r="J83" i="30"/>
  <c r="K83" i="30"/>
  <c r="L83" i="30"/>
  <c r="M83" i="30"/>
  <c r="N83" i="30"/>
  <c r="O83" i="30"/>
  <c r="P83" i="30"/>
  <c r="Q83" i="30"/>
  <c r="R83" i="30"/>
  <c r="S83" i="30"/>
  <c r="T83" i="30"/>
  <c r="U83" i="30"/>
  <c r="V83" i="30"/>
  <c r="W83" i="30"/>
  <c r="X83" i="30"/>
  <c r="Y83" i="30"/>
  <c r="Z83" i="30"/>
  <c r="AA83" i="30"/>
  <c r="AB83" i="30"/>
  <c r="AC83" i="30"/>
  <c r="AD83" i="30"/>
  <c r="AE83" i="30"/>
  <c r="AF83" i="30"/>
  <c r="AG83" i="30"/>
  <c r="C84" i="30"/>
  <c r="C177" i="30" s="1"/>
  <c r="D84" i="30"/>
  <c r="E84" i="30"/>
  <c r="F84" i="30"/>
  <c r="G84" i="30"/>
  <c r="H84" i="30"/>
  <c r="I84" i="30"/>
  <c r="J84" i="30"/>
  <c r="K84" i="30"/>
  <c r="L84" i="30"/>
  <c r="M84" i="30"/>
  <c r="N84" i="30"/>
  <c r="O84" i="30"/>
  <c r="P84" i="30"/>
  <c r="Q84" i="30"/>
  <c r="R84" i="30"/>
  <c r="S84" i="30"/>
  <c r="T84" i="30"/>
  <c r="U84" i="30"/>
  <c r="V84" i="30"/>
  <c r="W84" i="30"/>
  <c r="X84" i="30"/>
  <c r="Y84" i="30"/>
  <c r="Z84" i="30"/>
  <c r="AA84" i="30"/>
  <c r="AB84" i="30"/>
  <c r="AC84" i="30"/>
  <c r="AD84" i="30"/>
  <c r="AE84" i="30"/>
  <c r="AF84" i="30"/>
  <c r="AG84" i="30"/>
  <c r="B77" i="30"/>
  <c r="B170" i="30" s="1"/>
  <c r="B78" i="30"/>
  <c r="B171" i="30" s="1"/>
  <c r="B79" i="30"/>
  <c r="B172" i="30" s="1"/>
  <c r="B80" i="30"/>
  <c r="B173" i="30" s="1"/>
  <c r="B81" i="30"/>
  <c r="B174" i="30" s="1"/>
  <c r="B82" i="30"/>
  <c r="B175" i="30" s="1"/>
  <c r="B83" i="30"/>
  <c r="B176" i="30" s="1"/>
  <c r="B84" i="30"/>
  <c r="B177" i="30" s="1"/>
  <c r="A206" i="30"/>
  <c r="A207" i="30"/>
  <c r="A208" i="30"/>
  <c r="A209" i="30"/>
  <c r="A210" i="30"/>
  <c r="A211" i="30"/>
  <c r="A212" i="30"/>
  <c r="A213" i="30"/>
  <c r="A188" i="30"/>
  <c r="A189" i="30"/>
  <c r="A190" i="30"/>
  <c r="A191" i="30"/>
  <c r="A192" i="30"/>
  <c r="A193" i="30"/>
  <c r="A194" i="30"/>
  <c r="A195" i="30"/>
  <c r="A170" i="30"/>
  <c r="A171" i="30"/>
  <c r="A172" i="30"/>
  <c r="A173" i="30"/>
  <c r="A174" i="30"/>
  <c r="A175" i="30"/>
  <c r="A176" i="30"/>
  <c r="A177" i="30"/>
  <c r="B11" i="30"/>
  <c r="C11" i="30"/>
  <c r="D11" i="30"/>
  <c r="E11" i="30"/>
  <c r="F11" i="30"/>
  <c r="G11" i="30"/>
  <c r="H11" i="30"/>
  <c r="I11" i="30"/>
  <c r="J11" i="30"/>
  <c r="K11" i="30"/>
  <c r="L11" i="30"/>
  <c r="M11" i="30"/>
  <c r="N11" i="30"/>
  <c r="O11" i="30"/>
  <c r="P11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B12" i="30"/>
  <c r="C12" i="30"/>
  <c r="D12" i="30"/>
  <c r="E12" i="30"/>
  <c r="F12" i="30"/>
  <c r="G12" i="30"/>
  <c r="H12" i="30"/>
  <c r="I12" i="30"/>
  <c r="J12" i="30"/>
  <c r="K12" i="30"/>
  <c r="L12" i="30"/>
  <c r="M12" i="30"/>
  <c r="N12" i="30"/>
  <c r="O12" i="30"/>
  <c r="P12" i="30"/>
  <c r="Q12" i="30"/>
  <c r="R12" i="30"/>
  <c r="S12" i="30"/>
  <c r="T12" i="30"/>
  <c r="U12" i="30"/>
  <c r="V12" i="30"/>
  <c r="W12" i="30"/>
  <c r="X12" i="30"/>
  <c r="Y12" i="30"/>
  <c r="Z12" i="30"/>
  <c r="AA12" i="30"/>
  <c r="AB12" i="30"/>
  <c r="AC12" i="30"/>
  <c r="AD12" i="30"/>
  <c r="AE12" i="30"/>
  <c r="AF12" i="30"/>
  <c r="AG12" i="30"/>
  <c r="B13" i="30"/>
  <c r="C13" i="30"/>
  <c r="D13" i="30"/>
  <c r="E13" i="30"/>
  <c r="F13" i="30"/>
  <c r="G13" i="30"/>
  <c r="H13" i="30"/>
  <c r="I13" i="30"/>
  <c r="J13" i="30"/>
  <c r="K13" i="30"/>
  <c r="L13" i="30"/>
  <c r="M13" i="30"/>
  <c r="N13" i="30"/>
  <c r="O13" i="30"/>
  <c r="P13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B14" i="30"/>
  <c r="C14" i="30"/>
  <c r="D14" i="30"/>
  <c r="E14" i="30"/>
  <c r="F14" i="30"/>
  <c r="G14" i="30"/>
  <c r="H14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W14" i="30"/>
  <c r="X14" i="30"/>
  <c r="Y14" i="30"/>
  <c r="Z14" i="30"/>
  <c r="AA14" i="30"/>
  <c r="AB14" i="30"/>
  <c r="AC14" i="30"/>
  <c r="AD14" i="30"/>
  <c r="AE14" i="30"/>
  <c r="AF14" i="30"/>
  <c r="AG14" i="30"/>
  <c r="B15" i="30"/>
  <c r="C15" i="30"/>
  <c r="D15" i="30"/>
  <c r="E15" i="30"/>
  <c r="F15" i="30"/>
  <c r="G15" i="30"/>
  <c r="H15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57" i="30" l="1"/>
  <c r="A58" i="30"/>
  <c r="A59" i="30"/>
  <c r="A60" i="30"/>
  <c r="A61" i="30"/>
  <c r="A62" i="30"/>
  <c r="A63" i="30"/>
  <c r="A56" i="30"/>
  <c r="A161" i="30" l="1"/>
  <c r="A179" i="30"/>
  <c r="A197" i="30"/>
  <c r="AG156" i="30"/>
  <c r="AF156" i="30"/>
  <c r="AE156" i="30"/>
  <c r="AD156" i="30"/>
  <c r="AC156" i="30"/>
  <c r="AB156" i="30"/>
  <c r="AA156" i="30"/>
  <c r="Z156" i="30"/>
  <c r="Y156" i="30"/>
  <c r="X156" i="30"/>
  <c r="W156" i="30"/>
  <c r="V156" i="30"/>
  <c r="U156" i="30"/>
  <c r="T156" i="30"/>
  <c r="S156" i="30"/>
  <c r="R156" i="30"/>
  <c r="Q156" i="30"/>
  <c r="P156" i="30"/>
  <c r="O156" i="30"/>
  <c r="N156" i="30"/>
  <c r="M156" i="30"/>
  <c r="L156" i="30"/>
  <c r="K156" i="30"/>
  <c r="J156" i="30"/>
  <c r="I156" i="30"/>
  <c r="H156" i="30"/>
  <c r="G156" i="30"/>
  <c r="F156" i="30"/>
  <c r="E156" i="30"/>
  <c r="D156" i="30"/>
  <c r="D249" i="30" s="1"/>
  <c r="C156" i="30"/>
  <c r="C249" i="30" s="1"/>
  <c r="AG155" i="30"/>
  <c r="AF155" i="30"/>
  <c r="AE155" i="30"/>
  <c r="AD155" i="30"/>
  <c r="AC155" i="30"/>
  <c r="AB155" i="30"/>
  <c r="AA155" i="30"/>
  <c r="Z155" i="30"/>
  <c r="Y155" i="30"/>
  <c r="X155" i="30"/>
  <c r="W155" i="30"/>
  <c r="V155" i="30"/>
  <c r="U155" i="30"/>
  <c r="T155" i="30"/>
  <c r="S155" i="30"/>
  <c r="R155" i="30"/>
  <c r="Q155" i="30"/>
  <c r="P155" i="30"/>
  <c r="O155" i="30"/>
  <c r="N155" i="30"/>
  <c r="M155" i="30"/>
  <c r="L155" i="30"/>
  <c r="K155" i="30"/>
  <c r="J155" i="30"/>
  <c r="I155" i="30"/>
  <c r="H155" i="30"/>
  <c r="G155" i="30"/>
  <c r="F155" i="30"/>
  <c r="E155" i="30"/>
  <c r="D155" i="30"/>
  <c r="C155" i="30"/>
  <c r="AG154" i="30"/>
  <c r="AF154" i="30"/>
  <c r="AE154" i="30"/>
  <c r="AD154" i="30"/>
  <c r="AC154" i="30"/>
  <c r="AB154" i="30"/>
  <c r="AA154" i="30"/>
  <c r="Z154" i="30"/>
  <c r="Y154" i="30"/>
  <c r="X154" i="30"/>
  <c r="W154" i="30"/>
  <c r="V154" i="30"/>
  <c r="U154" i="30"/>
  <c r="T154" i="30"/>
  <c r="S154" i="30"/>
  <c r="R154" i="30"/>
  <c r="Q154" i="30"/>
  <c r="P154" i="30"/>
  <c r="O154" i="30"/>
  <c r="N154" i="30"/>
  <c r="M154" i="30"/>
  <c r="L154" i="30"/>
  <c r="K154" i="30"/>
  <c r="J154" i="30"/>
  <c r="I154" i="30"/>
  <c r="H154" i="30"/>
  <c r="G154" i="30"/>
  <c r="F154" i="30"/>
  <c r="E154" i="30"/>
  <c r="D154" i="30"/>
  <c r="D247" i="30" s="1"/>
  <c r="C154" i="30"/>
  <c r="C247" i="30" s="1"/>
  <c r="AG153" i="30"/>
  <c r="AF153" i="30"/>
  <c r="AE153" i="30"/>
  <c r="AD153" i="30"/>
  <c r="AC153" i="30"/>
  <c r="AB153" i="30"/>
  <c r="AA153" i="30"/>
  <c r="Z153" i="30"/>
  <c r="Y153" i="30"/>
  <c r="X153" i="30"/>
  <c r="W153" i="30"/>
  <c r="V153" i="30"/>
  <c r="U153" i="30"/>
  <c r="T153" i="30"/>
  <c r="S153" i="30"/>
  <c r="R153" i="30"/>
  <c r="Q153" i="30"/>
  <c r="P153" i="30"/>
  <c r="O153" i="30"/>
  <c r="N153" i="30"/>
  <c r="M153" i="30"/>
  <c r="L153" i="30"/>
  <c r="K153" i="30"/>
  <c r="J153" i="30"/>
  <c r="I153" i="30"/>
  <c r="H153" i="30"/>
  <c r="G153" i="30"/>
  <c r="F153" i="30"/>
  <c r="E153" i="30"/>
  <c r="D153" i="30"/>
  <c r="C153" i="30"/>
  <c r="AG152" i="30"/>
  <c r="AF152" i="30"/>
  <c r="AE152" i="30"/>
  <c r="AD152" i="30"/>
  <c r="AC152" i="30"/>
  <c r="AB152" i="30"/>
  <c r="AA152" i="30"/>
  <c r="Z152" i="30"/>
  <c r="Y152" i="30"/>
  <c r="X152" i="30"/>
  <c r="W152" i="30"/>
  <c r="V152" i="30"/>
  <c r="U152" i="30"/>
  <c r="T152" i="30"/>
  <c r="S152" i="30"/>
  <c r="R152" i="30"/>
  <c r="Q152" i="30"/>
  <c r="P152" i="30"/>
  <c r="O152" i="30"/>
  <c r="N152" i="30"/>
  <c r="M152" i="30"/>
  <c r="L152" i="30"/>
  <c r="K152" i="30"/>
  <c r="J152" i="30"/>
  <c r="I152" i="30"/>
  <c r="H152" i="30"/>
  <c r="G152" i="30"/>
  <c r="F152" i="30"/>
  <c r="E152" i="30"/>
  <c r="D152" i="30"/>
  <c r="C152" i="30"/>
  <c r="AG151" i="30"/>
  <c r="AF151" i="30"/>
  <c r="AE151" i="30"/>
  <c r="AD151" i="30"/>
  <c r="AC151" i="30"/>
  <c r="AB151" i="30"/>
  <c r="AA151" i="30"/>
  <c r="Z151" i="30"/>
  <c r="Y151" i="30"/>
  <c r="X151" i="30"/>
  <c r="W151" i="30"/>
  <c r="V151" i="30"/>
  <c r="U151" i="30"/>
  <c r="T151" i="30"/>
  <c r="S151" i="30"/>
  <c r="R151" i="30"/>
  <c r="Q151" i="30"/>
  <c r="P151" i="30"/>
  <c r="O151" i="30"/>
  <c r="N151" i="30"/>
  <c r="M151" i="30"/>
  <c r="L151" i="30"/>
  <c r="K151" i="30"/>
  <c r="J151" i="30"/>
  <c r="I151" i="30"/>
  <c r="H151" i="30"/>
  <c r="G151" i="30"/>
  <c r="F151" i="30"/>
  <c r="E151" i="30"/>
  <c r="D151" i="30"/>
  <c r="D244" i="30" s="1"/>
  <c r="C151" i="30"/>
  <c r="C244" i="30" s="1"/>
  <c r="AG150" i="30"/>
  <c r="AF150" i="30"/>
  <c r="AF243" i="30" s="1"/>
  <c r="AE150" i="30"/>
  <c r="AE243" i="30" s="1"/>
  <c r="AD150" i="30"/>
  <c r="AD243" i="30" s="1"/>
  <c r="AC150" i="30"/>
  <c r="AC243" i="30" s="1"/>
  <c r="AB150" i="30"/>
  <c r="AB243" i="30" s="1"/>
  <c r="AA150" i="30"/>
  <c r="AA243" i="30" s="1"/>
  <c r="Z150" i="30"/>
  <c r="Z243" i="30" s="1"/>
  <c r="Y150" i="30"/>
  <c r="Y243" i="30" s="1"/>
  <c r="X150" i="30"/>
  <c r="X243" i="30" s="1"/>
  <c r="W150" i="30"/>
  <c r="W243" i="30" s="1"/>
  <c r="V150" i="30"/>
  <c r="V243" i="30" s="1"/>
  <c r="U150" i="30"/>
  <c r="U243" i="30" s="1"/>
  <c r="T150" i="30"/>
  <c r="T243" i="30" s="1"/>
  <c r="S150" i="30"/>
  <c r="S243" i="30" s="1"/>
  <c r="R150" i="30"/>
  <c r="R243" i="30" s="1"/>
  <c r="Q150" i="30"/>
  <c r="Q243" i="30" s="1"/>
  <c r="P150" i="30"/>
  <c r="P243" i="30" s="1"/>
  <c r="O150" i="30"/>
  <c r="O243" i="30" s="1"/>
  <c r="N150" i="30"/>
  <c r="N243" i="30" s="1"/>
  <c r="M150" i="30"/>
  <c r="M243" i="30" s="1"/>
  <c r="L150" i="30"/>
  <c r="L243" i="30" s="1"/>
  <c r="K150" i="30"/>
  <c r="K243" i="30" s="1"/>
  <c r="J150" i="30"/>
  <c r="J243" i="30" s="1"/>
  <c r="I150" i="30"/>
  <c r="I243" i="30" s="1"/>
  <c r="H150" i="30"/>
  <c r="H243" i="30" s="1"/>
  <c r="G150" i="30"/>
  <c r="G243" i="30" s="1"/>
  <c r="F150" i="30"/>
  <c r="F243" i="30" s="1"/>
  <c r="E150" i="30"/>
  <c r="E243" i="30" s="1"/>
  <c r="D150" i="30"/>
  <c r="D243" i="30" s="1"/>
  <c r="C150" i="30"/>
  <c r="C243" i="30" s="1"/>
  <c r="AG149" i="30"/>
  <c r="AF149" i="30"/>
  <c r="AE149" i="30"/>
  <c r="AD149" i="30"/>
  <c r="AC149" i="30"/>
  <c r="AB149" i="30"/>
  <c r="AA149" i="30"/>
  <c r="Z149" i="30"/>
  <c r="Y149" i="30"/>
  <c r="X149" i="30"/>
  <c r="W149" i="30"/>
  <c r="V149" i="30"/>
  <c r="U149" i="30"/>
  <c r="T149" i="30"/>
  <c r="S149" i="30"/>
  <c r="R149" i="30"/>
  <c r="Q149" i="30"/>
  <c r="P149" i="30"/>
  <c r="O149" i="30"/>
  <c r="N149" i="30"/>
  <c r="M149" i="30"/>
  <c r="L149" i="30"/>
  <c r="K149" i="30"/>
  <c r="J149" i="30"/>
  <c r="I149" i="30"/>
  <c r="H149" i="30"/>
  <c r="G149" i="30"/>
  <c r="F149" i="30"/>
  <c r="E149" i="30"/>
  <c r="D149" i="30"/>
  <c r="C149" i="30"/>
  <c r="AG148" i="30"/>
  <c r="AF148" i="30"/>
  <c r="AE148" i="30"/>
  <c r="AD148" i="30"/>
  <c r="AC148" i="30"/>
  <c r="AB148" i="30"/>
  <c r="AA148" i="30"/>
  <c r="Z148" i="30"/>
  <c r="Y148" i="30"/>
  <c r="X148" i="30"/>
  <c r="W148" i="30"/>
  <c r="V148" i="30"/>
  <c r="U148" i="30"/>
  <c r="T148" i="30"/>
  <c r="S148" i="30"/>
  <c r="R148" i="30"/>
  <c r="Q148" i="30"/>
  <c r="P148" i="30"/>
  <c r="O148" i="30"/>
  <c r="N148" i="30"/>
  <c r="M148" i="30"/>
  <c r="L148" i="30"/>
  <c r="K148" i="30"/>
  <c r="J148" i="30"/>
  <c r="I148" i="30"/>
  <c r="H148" i="30"/>
  <c r="G148" i="30"/>
  <c r="F148" i="30"/>
  <c r="E148" i="30"/>
  <c r="D148" i="30"/>
  <c r="C148" i="30"/>
  <c r="AG147" i="30"/>
  <c r="AF147" i="30"/>
  <c r="AE147" i="30"/>
  <c r="AD147" i="30"/>
  <c r="AC147" i="30"/>
  <c r="AB147" i="30"/>
  <c r="AA147" i="30"/>
  <c r="Z147" i="30"/>
  <c r="Y147" i="30"/>
  <c r="X147" i="30"/>
  <c r="W147" i="30"/>
  <c r="V147" i="30"/>
  <c r="U147" i="30"/>
  <c r="T147" i="30"/>
  <c r="S147" i="30"/>
  <c r="R147" i="30"/>
  <c r="Q147" i="30"/>
  <c r="P147" i="30"/>
  <c r="O147" i="30"/>
  <c r="N147" i="30"/>
  <c r="M147" i="30"/>
  <c r="L147" i="30"/>
  <c r="K147" i="30"/>
  <c r="J147" i="30"/>
  <c r="I147" i="30"/>
  <c r="H147" i="30"/>
  <c r="G147" i="30"/>
  <c r="F147" i="30"/>
  <c r="E147" i="30"/>
  <c r="D147" i="30"/>
  <c r="C147" i="30"/>
  <c r="AG146" i="30"/>
  <c r="AF146" i="30"/>
  <c r="AE146" i="30"/>
  <c r="AD146" i="30"/>
  <c r="AC146" i="30"/>
  <c r="AB146" i="30"/>
  <c r="AA146" i="30"/>
  <c r="Z146" i="30"/>
  <c r="Y146" i="30"/>
  <c r="X146" i="30"/>
  <c r="W146" i="30"/>
  <c r="V146" i="30"/>
  <c r="U146" i="30"/>
  <c r="T146" i="30"/>
  <c r="S146" i="30"/>
  <c r="R146" i="30"/>
  <c r="Q146" i="30"/>
  <c r="P146" i="30"/>
  <c r="O146" i="30"/>
  <c r="N146" i="30"/>
  <c r="M146" i="30"/>
  <c r="L146" i="30"/>
  <c r="K146" i="30"/>
  <c r="J146" i="30"/>
  <c r="I146" i="30"/>
  <c r="H146" i="30"/>
  <c r="G146" i="30"/>
  <c r="F146" i="30"/>
  <c r="E146" i="30"/>
  <c r="D146" i="30"/>
  <c r="C146" i="30"/>
  <c r="AG145" i="30"/>
  <c r="AF145" i="30"/>
  <c r="AE145" i="30"/>
  <c r="AD145" i="30"/>
  <c r="AC145" i="30"/>
  <c r="AB145" i="30"/>
  <c r="AA145" i="30"/>
  <c r="Z145" i="30"/>
  <c r="Y145" i="30"/>
  <c r="X145" i="30"/>
  <c r="W145" i="30"/>
  <c r="V145" i="30"/>
  <c r="U145" i="30"/>
  <c r="T145" i="30"/>
  <c r="S145" i="30"/>
  <c r="R145" i="30"/>
  <c r="Q145" i="30"/>
  <c r="P145" i="30"/>
  <c r="O145" i="30"/>
  <c r="N145" i="30"/>
  <c r="M145" i="30"/>
  <c r="L145" i="30"/>
  <c r="K145" i="30"/>
  <c r="J145" i="30"/>
  <c r="I145" i="30"/>
  <c r="H145" i="30"/>
  <c r="G145" i="30"/>
  <c r="F145" i="30"/>
  <c r="E145" i="30"/>
  <c r="D145" i="30"/>
  <c r="C145" i="30"/>
  <c r="AG144" i="30"/>
  <c r="AF144" i="30"/>
  <c r="AE144" i="30"/>
  <c r="AD144" i="30"/>
  <c r="AC144" i="30"/>
  <c r="AB144" i="30"/>
  <c r="AA144" i="30"/>
  <c r="Z144" i="30"/>
  <c r="Y144" i="30"/>
  <c r="X144" i="30"/>
  <c r="W144" i="30"/>
  <c r="V144" i="30"/>
  <c r="U144" i="30"/>
  <c r="T144" i="30"/>
  <c r="S144" i="30"/>
  <c r="R144" i="30"/>
  <c r="Q144" i="30"/>
  <c r="P144" i="30"/>
  <c r="O144" i="30"/>
  <c r="N144" i="30"/>
  <c r="M144" i="30"/>
  <c r="L144" i="30"/>
  <c r="K144" i="30"/>
  <c r="J144" i="30"/>
  <c r="I144" i="30"/>
  <c r="H144" i="30"/>
  <c r="G144" i="30"/>
  <c r="F144" i="30"/>
  <c r="E144" i="30"/>
  <c r="D144" i="30"/>
  <c r="C144" i="30"/>
  <c r="AG143" i="30"/>
  <c r="AF143" i="30"/>
  <c r="AE143" i="30"/>
  <c r="AD143" i="30"/>
  <c r="AC143" i="30"/>
  <c r="AB143" i="30"/>
  <c r="AA143" i="30"/>
  <c r="Z143" i="30"/>
  <c r="Y143" i="30"/>
  <c r="X143" i="30"/>
  <c r="W143" i="30"/>
  <c r="V143" i="30"/>
  <c r="U143" i="30"/>
  <c r="T143" i="30"/>
  <c r="S143" i="30"/>
  <c r="R143" i="30"/>
  <c r="Q143" i="30"/>
  <c r="P143" i="30"/>
  <c r="O143" i="30"/>
  <c r="N143" i="30"/>
  <c r="M143" i="30"/>
  <c r="L143" i="30"/>
  <c r="K143" i="30"/>
  <c r="J143" i="30"/>
  <c r="I143" i="30"/>
  <c r="H143" i="30"/>
  <c r="G143" i="30"/>
  <c r="F143" i="30"/>
  <c r="E143" i="30"/>
  <c r="D143" i="30"/>
  <c r="C143" i="30"/>
  <c r="AG142" i="30"/>
  <c r="AF142" i="30"/>
  <c r="AE142" i="30"/>
  <c r="AD142" i="30"/>
  <c r="AC142" i="30"/>
  <c r="AB142" i="30"/>
  <c r="AA142" i="30"/>
  <c r="Z142" i="30"/>
  <c r="Y142" i="30"/>
  <c r="X142" i="30"/>
  <c r="W142" i="30"/>
  <c r="V142" i="30"/>
  <c r="U142" i="30"/>
  <c r="T142" i="30"/>
  <c r="S142" i="30"/>
  <c r="R142" i="30"/>
  <c r="Q142" i="30"/>
  <c r="P142" i="30"/>
  <c r="O142" i="30"/>
  <c r="N142" i="30"/>
  <c r="M142" i="30"/>
  <c r="L142" i="30"/>
  <c r="K142" i="30"/>
  <c r="J142" i="30"/>
  <c r="I142" i="30"/>
  <c r="H142" i="30"/>
  <c r="G142" i="30"/>
  <c r="F142" i="30"/>
  <c r="E142" i="30"/>
  <c r="D142" i="30"/>
  <c r="C142" i="30"/>
  <c r="AG141" i="30"/>
  <c r="AF141" i="30"/>
  <c r="AF234" i="30" s="1"/>
  <c r="AE141" i="30"/>
  <c r="AE234" i="30" s="1"/>
  <c r="AD141" i="30"/>
  <c r="AD234" i="30" s="1"/>
  <c r="AC141" i="30"/>
  <c r="AC234" i="30" s="1"/>
  <c r="AB141" i="30"/>
  <c r="AB234" i="30" s="1"/>
  <c r="AA141" i="30"/>
  <c r="AA234" i="30" s="1"/>
  <c r="Z141" i="30"/>
  <c r="Z234" i="30" s="1"/>
  <c r="Y141" i="30"/>
  <c r="Y234" i="30" s="1"/>
  <c r="X141" i="30"/>
  <c r="X234" i="30" s="1"/>
  <c r="W141" i="30"/>
  <c r="W234" i="30" s="1"/>
  <c r="V141" i="30"/>
  <c r="V234" i="30" s="1"/>
  <c r="U141" i="30"/>
  <c r="U234" i="30" s="1"/>
  <c r="T141" i="30"/>
  <c r="T234" i="30" s="1"/>
  <c r="S141" i="30"/>
  <c r="S234" i="30" s="1"/>
  <c r="R141" i="30"/>
  <c r="R234" i="30" s="1"/>
  <c r="Q141" i="30"/>
  <c r="Q234" i="30" s="1"/>
  <c r="P141" i="30"/>
  <c r="P234" i="30" s="1"/>
  <c r="O141" i="30"/>
  <c r="O234" i="30" s="1"/>
  <c r="N141" i="30"/>
  <c r="N234" i="30" s="1"/>
  <c r="M141" i="30"/>
  <c r="M234" i="30" s="1"/>
  <c r="L141" i="30"/>
  <c r="L234" i="30" s="1"/>
  <c r="K141" i="30"/>
  <c r="K234" i="30" s="1"/>
  <c r="J141" i="30"/>
  <c r="J234" i="30" s="1"/>
  <c r="I141" i="30"/>
  <c r="I234" i="30" s="1"/>
  <c r="H141" i="30"/>
  <c r="H234" i="30" s="1"/>
  <c r="G141" i="30"/>
  <c r="G234" i="30" s="1"/>
  <c r="F141" i="30"/>
  <c r="F234" i="30" s="1"/>
  <c r="E141" i="30"/>
  <c r="E234" i="30" s="1"/>
  <c r="D141" i="30"/>
  <c r="D234" i="30" s="1"/>
  <c r="C141" i="30"/>
  <c r="C234" i="30" s="1"/>
  <c r="AG138" i="30"/>
  <c r="AF138" i="30"/>
  <c r="AE138" i="30"/>
  <c r="AD138" i="30"/>
  <c r="AC138" i="30"/>
  <c r="AB138" i="30"/>
  <c r="AA138" i="30"/>
  <c r="Z138" i="30"/>
  <c r="Y138" i="30"/>
  <c r="X138" i="30"/>
  <c r="W138" i="30"/>
  <c r="V138" i="30"/>
  <c r="U138" i="30"/>
  <c r="T138" i="30"/>
  <c r="S138" i="30"/>
  <c r="R138" i="30"/>
  <c r="Q138" i="30"/>
  <c r="P138" i="30"/>
  <c r="O138" i="30"/>
  <c r="N138" i="30"/>
  <c r="M138" i="30"/>
  <c r="L138" i="30"/>
  <c r="K138" i="30"/>
  <c r="J138" i="30"/>
  <c r="I138" i="30"/>
  <c r="H138" i="30"/>
  <c r="G138" i="30"/>
  <c r="F138" i="30"/>
  <c r="E138" i="30"/>
  <c r="D138" i="30"/>
  <c r="C138" i="30"/>
  <c r="AG137" i="30"/>
  <c r="AF137" i="30"/>
  <c r="AE137" i="30"/>
  <c r="AD137" i="30"/>
  <c r="AC137" i="30"/>
  <c r="AB137" i="30"/>
  <c r="AA137" i="30"/>
  <c r="Z137" i="30"/>
  <c r="Y137" i="30"/>
  <c r="X137" i="30"/>
  <c r="W137" i="30"/>
  <c r="V137" i="30"/>
  <c r="U137" i="30"/>
  <c r="T137" i="30"/>
  <c r="S137" i="30"/>
  <c r="R137" i="30"/>
  <c r="Q137" i="30"/>
  <c r="P137" i="30"/>
  <c r="O137" i="30"/>
  <c r="N137" i="30"/>
  <c r="M137" i="30"/>
  <c r="L137" i="30"/>
  <c r="K137" i="30"/>
  <c r="J137" i="30"/>
  <c r="I137" i="30"/>
  <c r="H137" i="30"/>
  <c r="G137" i="30"/>
  <c r="F137" i="30"/>
  <c r="E137" i="30"/>
  <c r="D137" i="30"/>
  <c r="C137" i="30"/>
  <c r="AG136" i="30"/>
  <c r="AF136" i="30"/>
  <c r="AF229" i="30" s="1"/>
  <c r="AE136" i="30"/>
  <c r="AE229" i="30" s="1"/>
  <c r="AD136" i="30"/>
  <c r="AD229" i="30" s="1"/>
  <c r="AC136" i="30"/>
  <c r="AC229" i="30" s="1"/>
  <c r="AB136" i="30"/>
  <c r="AB229" i="30" s="1"/>
  <c r="AA136" i="30"/>
  <c r="AA229" i="30" s="1"/>
  <c r="Z136" i="30"/>
  <c r="Z229" i="30" s="1"/>
  <c r="Y136" i="30"/>
  <c r="Y229" i="30" s="1"/>
  <c r="X136" i="30"/>
  <c r="X229" i="30" s="1"/>
  <c r="W136" i="30"/>
  <c r="W229" i="30" s="1"/>
  <c r="V136" i="30"/>
  <c r="V229" i="30" s="1"/>
  <c r="U136" i="30"/>
  <c r="U229" i="30" s="1"/>
  <c r="T136" i="30"/>
  <c r="T229" i="30" s="1"/>
  <c r="S136" i="30"/>
  <c r="S229" i="30" s="1"/>
  <c r="R136" i="30"/>
  <c r="R229" i="30" s="1"/>
  <c r="Q136" i="30"/>
  <c r="Q229" i="30" s="1"/>
  <c r="P136" i="30"/>
  <c r="P229" i="30" s="1"/>
  <c r="O136" i="30"/>
  <c r="O229" i="30" s="1"/>
  <c r="N136" i="30"/>
  <c r="N229" i="30" s="1"/>
  <c r="M136" i="30"/>
  <c r="M229" i="30" s="1"/>
  <c r="L136" i="30"/>
  <c r="L229" i="30" s="1"/>
  <c r="K136" i="30"/>
  <c r="K229" i="30" s="1"/>
  <c r="J136" i="30"/>
  <c r="J229" i="30" s="1"/>
  <c r="I136" i="30"/>
  <c r="I229" i="30" s="1"/>
  <c r="H136" i="30"/>
  <c r="H229" i="30" s="1"/>
  <c r="G136" i="30"/>
  <c r="G229" i="30" s="1"/>
  <c r="F136" i="30"/>
  <c r="F229" i="30" s="1"/>
  <c r="E136" i="30"/>
  <c r="E229" i="30" s="1"/>
  <c r="D136" i="30"/>
  <c r="D229" i="30" s="1"/>
  <c r="C136" i="30"/>
  <c r="C229" i="30" s="1"/>
  <c r="AG135" i="30"/>
  <c r="AF135" i="30"/>
  <c r="AE135" i="30"/>
  <c r="AD135" i="30"/>
  <c r="AC135" i="30"/>
  <c r="AB135" i="30"/>
  <c r="AA135" i="30"/>
  <c r="Z135" i="30"/>
  <c r="Y135" i="30"/>
  <c r="X135" i="30"/>
  <c r="W135" i="30"/>
  <c r="V135" i="30"/>
  <c r="U135" i="30"/>
  <c r="T135" i="30"/>
  <c r="S135" i="30"/>
  <c r="R135" i="30"/>
  <c r="Q135" i="30"/>
  <c r="P135" i="30"/>
  <c r="O135" i="30"/>
  <c r="N135" i="30"/>
  <c r="M135" i="30"/>
  <c r="L135" i="30"/>
  <c r="K135" i="30"/>
  <c r="J135" i="30"/>
  <c r="I135" i="30"/>
  <c r="H135" i="30"/>
  <c r="G135" i="30"/>
  <c r="F135" i="30"/>
  <c r="E135" i="30"/>
  <c r="D135" i="30"/>
  <c r="C135" i="30"/>
  <c r="AG134" i="30"/>
  <c r="AF134" i="30"/>
  <c r="AF227" i="30" s="1"/>
  <c r="AE134" i="30"/>
  <c r="AE227" i="30" s="1"/>
  <c r="AD134" i="30"/>
  <c r="AD227" i="30" s="1"/>
  <c r="AC134" i="30"/>
  <c r="AC227" i="30" s="1"/>
  <c r="AB134" i="30"/>
  <c r="AB227" i="30" s="1"/>
  <c r="AA134" i="30"/>
  <c r="AA227" i="30" s="1"/>
  <c r="Z134" i="30"/>
  <c r="Z227" i="30" s="1"/>
  <c r="Y134" i="30"/>
  <c r="Y227" i="30" s="1"/>
  <c r="X134" i="30"/>
  <c r="X227" i="30" s="1"/>
  <c r="W134" i="30"/>
  <c r="W227" i="30" s="1"/>
  <c r="V134" i="30"/>
  <c r="V227" i="30" s="1"/>
  <c r="U134" i="30"/>
  <c r="U227" i="30" s="1"/>
  <c r="T134" i="30"/>
  <c r="T227" i="30" s="1"/>
  <c r="S134" i="30"/>
  <c r="S227" i="30" s="1"/>
  <c r="R134" i="30"/>
  <c r="R227" i="30" s="1"/>
  <c r="Q134" i="30"/>
  <c r="Q227" i="30" s="1"/>
  <c r="P134" i="30"/>
  <c r="P227" i="30" s="1"/>
  <c r="O134" i="30"/>
  <c r="O227" i="30" s="1"/>
  <c r="N134" i="30"/>
  <c r="N227" i="30" s="1"/>
  <c r="M134" i="30"/>
  <c r="M227" i="30" s="1"/>
  <c r="L134" i="30"/>
  <c r="L227" i="30" s="1"/>
  <c r="K134" i="30"/>
  <c r="K227" i="30" s="1"/>
  <c r="J134" i="30"/>
  <c r="J227" i="30" s="1"/>
  <c r="I134" i="30"/>
  <c r="I227" i="30" s="1"/>
  <c r="H134" i="30"/>
  <c r="H227" i="30" s="1"/>
  <c r="G134" i="30"/>
  <c r="G227" i="30" s="1"/>
  <c r="F134" i="30"/>
  <c r="F227" i="30" s="1"/>
  <c r="E134" i="30"/>
  <c r="E227" i="30" s="1"/>
  <c r="D134" i="30"/>
  <c r="D227" i="30" s="1"/>
  <c r="C134" i="30"/>
  <c r="C227" i="30" s="1"/>
  <c r="AG133" i="30"/>
  <c r="AF133" i="30"/>
  <c r="AE133" i="30"/>
  <c r="AD133" i="30"/>
  <c r="AC133" i="30"/>
  <c r="AB133" i="30"/>
  <c r="AA133" i="30"/>
  <c r="Z133" i="30"/>
  <c r="Y133" i="30"/>
  <c r="X133" i="30"/>
  <c r="W133" i="30"/>
  <c r="V133" i="30"/>
  <c r="U133" i="30"/>
  <c r="T133" i="30"/>
  <c r="S133" i="30"/>
  <c r="R133" i="30"/>
  <c r="Q133" i="30"/>
  <c r="P133" i="30"/>
  <c r="O133" i="30"/>
  <c r="N133" i="30"/>
  <c r="M133" i="30"/>
  <c r="L133" i="30"/>
  <c r="K133" i="30"/>
  <c r="J133" i="30"/>
  <c r="I133" i="30"/>
  <c r="H133" i="30"/>
  <c r="G133" i="30"/>
  <c r="F133" i="30"/>
  <c r="E133" i="30"/>
  <c r="D133" i="30"/>
  <c r="C133" i="30"/>
  <c r="AG132" i="30"/>
  <c r="AF132" i="30"/>
  <c r="AF225" i="30" s="1"/>
  <c r="AE132" i="30"/>
  <c r="AE225" i="30" s="1"/>
  <c r="AD132" i="30"/>
  <c r="AD225" i="30" s="1"/>
  <c r="AC132" i="30"/>
  <c r="AC225" i="30" s="1"/>
  <c r="AB132" i="30"/>
  <c r="AB225" i="30" s="1"/>
  <c r="AA132" i="30"/>
  <c r="AA225" i="30" s="1"/>
  <c r="Z132" i="30"/>
  <c r="Z225" i="30" s="1"/>
  <c r="Y132" i="30"/>
  <c r="Y225" i="30" s="1"/>
  <c r="X132" i="30"/>
  <c r="X225" i="30" s="1"/>
  <c r="W132" i="30"/>
  <c r="W225" i="30" s="1"/>
  <c r="V132" i="30"/>
  <c r="V225" i="30" s="1"/>
  <c r="U132" i="30"/>
  <c r="U225" i="30" s="1"/>
  <c r="T132" i="30"/>
  <c r="T225" i="30" s="1"/>
  <c r="S132" i="30"/>
  <c r="S225" i="30" s="1"/>
  <c r="R132" i="30"/>
  <c r="R225" i="30" s="1"/>
  <c r="Q132" i="30"/>
  <c r="Q225" i="30" s="1"/>
  <c r="P132" i="30"/>
  <c r="P225" i="30" s="1"/>
  <c r="O132" i="30"/>
  <c r="O225" i="30" s="1"/>
  <c r="N132" i="30"/>
  <c r="N225" i="30" s="1"/>
  <c r="M132" i="30"/>
  <c r="M225" i="30" s="1"/>
  <c r="L132" i="30"/>
  <c r="L225" i="30" s="1"/>
  <c r="K132" i="30"/>
  <c r="K225" i="30" s="1"/>
  <c r="J132" i="30"/>
  <c r="J225" i="30" s="1"/>
  <c r="I132" i="30"/>
  <c r="I225" i="30" s="1"/>
  <c r="H132" i="30"/>
  <c r="H225" i="30" s="1"/>
  <c r="G132" i="30"/>
  <c r="G225" i="30" s="1"/>
  <c r="F132" i="30"/>
  <c r="F225" i="30" s="1"/>
  <c r="E132" i="30"/>
  <c r="E225" i="30" s="1"/>
  <c r="D132" i="30"/>
  <c r="D225" i="30" s="1"/>
  <c r="C132" i="30"/>
  <c r="C225" i="30" s="1"/>
  <c r="AG131" i="30"/>
  <c r="AF131" i="30"/>
  <c r="AF224" i="30" s="1"/>
  <c r="AE131" i="30"/>
  <c r="AE224" i="30" s="1"/>
  <c r="AD131" i="30"/>
  <c r="AD224" i="30" s="1"/>
  <c r="AC131" i="30"/>
  <c r="AC224" i="30" s="1"/>
  <c r="AB131" i="30"/>
  <c r="AB224" i="30" s="1"/>
  <c r="AA131" i="30"/>
  <c r="AA224" i="30" s="1"/>
  <c r="Z131" i="30"/>
  <c r="Z224" i="30" s="1"/>
  <c r="Y131" i="30"/>
  <c r="Y224" i="30" s="1"/>
  <c r="X131" i="30"/>
  <c r="X224" i="30" s="1"/>
  <c r="W131" i="30"/>
  <c r="W224" i="30" s="1"/>
  <c r="V131" i="30"/>
  <c r="V224" i="30" s="1"/>
  <c r="U131" i="30"/>
  <c r="U224" i="30" s="1"/>
  <c r="T131" i="30"/>
  <c r="T224" i="30" s="1"/>
  <c r="S131" i="30"/>
  <c r="S224" i="30" s="1"/>
  <c r="R131" i="30"/>
  <c r="R224" i="30" s="1"/>
  <c r="Q131" i="30"/>
  <c r="Q224" i="30" s="1"/>
  <c r="P131" i="30"/>
  <c r="P224" i="30" s="1"/>
  <c r="O131" i="30"/>
  <c r="O224" i="30" s="1"/>
  <c r="N131" i="30"/>
  <c r="N224" i="30" s="1"/>
  <c r="M131" i="30"/>
  <c r="M224" i="30" s="1"/>
  <c r="L131" i="30"/>
  <c r="L224" i="30" s="1"/>
  <c r="K131" i="30"/>
  <c r="K224" i="30" s="1"/>
  <c r="J131" i="30"/>
  <c r="J224" i="30" s="1"/>
  <c r="I131" i="30"/>
  <c r="I224" i="30" s="1"/>
  <c r="H131" i="30"/>
  <c r="H224" i="30" s="1"/>
  <c r="G131" i="30"/>
  <c r="G224" i="30" s="1"/>
  <c r="F131" i="30"/>
  <c r="F224" i="30" s="1"/>
  <c r="E131" i="30"/>
  <c r="E224" i="30" s="1"/>
  <c r="D131" i="30"/>
  <c r="D224" i="30" s="1"/>
  <c r="C131" i="30"/>
  <c r="C224" i="30" s="1"/>
  <c r="AG130" i="30"/>
  <c r="AF130" i="30"/>
  <c r="AE130" i="30"/>
  <c r="AD130" i="30"/>
  <c r="AC130" i="30"/>
  <c r="AB130" i="30"/>
  <c r="AA130" i="30"/>
  <c r="Z130" i="30"/>
  <c r="Y130" i="30"/>
  <c r="X130" i="30"/>
  <c r="W130" i="30"/>
  <c r="V130" i="30"/>
  <c r="U130" i="30"/>
  <c r="T130" i="30"/>
  <c r="S130" i="30"/>
  <c r="R130" i="30"/>
  <c r="Q130" i="30"/>
  <c r="P130" i="30"/>
  <c r="O130" i="30"/>
  <c r="N130" i="30"/>
  <c r="M130" i="30"/>
  <c r="L130" i="30"/>
  <c r="K130" i="30"/>
  <c r="J130" i="30"/>
  <c r="I130" i="30"/>
  <c r="H130" i="30"/>
  <c r="G130" i="30"/>
  <c r="F130" i="30"/>
  <c r="E130" i="30"/>
  <c r="D130" i="30"/>
  <c r="C130" i="30"/>
  <c r="AG129" i="30"/>
  <c r="AF129" i="30"/>
  <c r="AE129" i="30"/>
  <c r="AD129" i="30"/>
  <c r="AC129" i="30"/>
  <c r="AB129" i="30"/>
  <c r="AA129" i="30"/>
  <c r="Z129" i="30"/>
  <c r="Y129" i="30"/>
  <c r="X129" i="30"/>
  <c r="W129" i="30"/>
  <c r="V129" i="30"/>
  <c r="U129" i="30"/>
  <c r="T129" i="30"/>
  <c r="S129" i="30"/>
  <c r="R129" i="30"/>
  <c r="Q129" i="30"/>
  <c r="P129" i="30"/>
  <c r="O129" i="30"/>
  <c r="N129" i="30"/>
  <c r="M129" i="30"/>
  <c r="L129" i="30"/>
  <c r="K129" i="30"/>
  <c r="J129" i="30"/>
  <c r="I129" i="30"/>
  <c r="H129" i="30"/>
  <c r="G129" i="30"/>
  <c r="F129" i="30"/>
  <c r="E129" i="30"/>
  <c r="D129" i="30"/>
  <c r="C129" i="30"/>
  <c r="AG128" i="30"/>
  <c r="AF128" i="30"/>
  <c r="AE128" i="30"/>
  <c r="AD128" i="30"/>
  <c r="AC128" i="30"/>
  <c r="AB128" i="30"/>
  <c r="AA128" i="30"/>
  <c r="Z128" i="30"/>
  <c r="Y128" i="30"/>
  <c r="X128" i="30"/>
  <c r="W128" i="30"/>
  <c r="V128" i="30"/>
  <c r="U128" i="30"/>
  <c r="T128" i="30"/>
  <c r="S128" i="30"/>
  <c r="R128" i="30"/>
  <c r="Q128" i="30"/>
  <c r="P128" i="30"/>
  <c r="O128" i="30"/>
  <c r="N128" i="30"/>
  <c r="M128" i="30"/>
  <c r="L128" i="30"/>
  <c r="K128" i="30"/>
  <c r="J128" i="30"/>
  <c r="I128" i="30"/>
  <c r="H128" i="30"/>
  <c r="G128" i="30"/>
  <c r="F128" i="30"/>
  <c r="E128" i="30"/>
  <c r="D128" i="30"/>
  <c r="C128" i="30"/>
  <c r="AG127" i="30"/>
  <c r="AF127" i="30"/>
  <c r="AE127" i="30"/>
  <c r="AD127" i="30"/>
  <c r="AC127" i="30"/>
  <c r="AB127" i="30"/>
  <c r="AA127" i="30"/>
  <c r="Z127" i="30"/>
  <c r="Y127" i="30"/>
  <c r="X127" i="30"/>
  <c r="W127" i="30"/>
  <c r="V127" i="30"/>
  <c r="U127" i="30"/>
  <c r="T127" i="30"/>
  <c r="S127" i="30"/>
  <c r="R127" i="30"/>
  <c r="Q127" i="30"/>
  <c r="P127" i="30"/>
  <c r="O127" i="30"/>
  <c r="N127" i="30"/>
  <c r="M127" i="30"/>
  <c r="L127" i="30"/>
  <c r="K127" i="30"/>
  <c r="J127" i="30"/>
  <c r="I127" i="30"/>
  <c r="H127" i="30"/>
  <c r="G127" i="30"/>
  <c r="F127" i="30"/>
  <c r="E127" i="30"/>
  <c r="D127" i="30"/>
  <c r="C127" i="30"/>
  <c r="AG126" i="30"/>
  <c r="AF126" i="30"/>
  <c r="AE126" i="30"/>
  <c r="AD126" i="30"/>
  <c r="AC126" i="30"/>
  <c r="AB126" i="30"/>
  <c r="AA126" i="30"/>
  <c r="Z126" i="30"/>
  <c r="Y126" i="30"/>
  <c r="X126" i="30"/>
  <c r="W126" i="30"/>
  <c r="V126" i="30"/>
  <c r="U126" i="30"/>
  <c r="T126" i="30"/>
  <c r="S126" i="30"/>
  <c r="R126" i="30"/>
  <c r="Q126" i="30"/>
  <c r="P126" i="30"/>
  <c r="O126" i="30"/>
  <c r="N126" i="30"/>
  <c r="M126" i="30"/>
  <c r="L126" i="30"/>
  <c r="K126" i="30"/>
  <c r="J126" i="30"/>
  <c r="I126" i="30"/>
  <c r="H126" i="30"/>
  <c r="G126" i="30"/>
  <c r="F126" i="30"/>
  <c r="E126" i="30"/>
  <c r="D126" i="30"/>
  <c r="C126" i="30"/>
  <c r="AG125" i="30"/>
  <c r="AF125" i="30"/>
  <c r="AE125" i="30"/>
  <c r="AD125" i="30"/>
  <c r="AC125" i="30"/>
  <c r="AB125" i="30"/>
  <c r="AA125" i="30"/>
  <c r="Z125" i="30"/>
  <c r="Y125" i="30"/>
  <c r="X125" i="30"/>
  <c r="W125" i="30"/>
  <c r="V125" i="30"/>
  <c r="U125" i="30"/>
  <c r="T125" i="30"/>
  <c r="S125" i="30"/>
  <c r="R125" i="30"/>
  <c r="Q125" i="30"/>
  <c r="P125" i="30"/>
  <c r="O125" i="30"/>
  <c r="N125" i="30"/>
  <c r="M125" i="30"/>
  <c r="L125" i="30"/>
  <c r="K125" i="30"/>
  <c r="J125" i="30"/>
  <c r="I125" i="30"/>
  <c r="H125" i="30"/>
  <c r="G125" i="30"/>
  <c r="F125" i="30"/>
  <c r="E125" i="30"/>
  <c r="D125" i="30"/>
  <c r="C125" i="30"/>
  <c r="AG124" i="30"/>
  <c r="AF124" i="30"/>
  <c r="AE124" i="30"/>
  <c r="AD124" i="30"/>
  <c r="AC124" i="30"/>
  <c r="AB124" i="30"/>
  <c r="AA124" i="30"/>
  <c r="Z124" i="30"/>
  <c r="Y124" i="30"/>
  <c r="X124" i="30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F217" i="30" s="1"/>
  <c r="E124" i="30"/>
  <c r="E217" i="30" s="1"/>
  <c r="D124" i="30"/>
  <c r="D217" i="30" s="1"/>
  <c r="C124" i="30"/>
  <c r="C217" i="30" s="1"/>
  <c r="AG123" i="30"/>
  <c r="AF123" i="30"/>
  <c r="AF216" i="30" s="1"/>
  <c r="AE123" i="30"/>
  <c r="AE216" i="30" s="1"/>
  <c r="AD123" i="30"/>
  <c r="AD216" i="30" s="1"/>
  <c r="AC123" i="30"/>
  <c r="AC216" i="30" s="1"/>
  <c r="AB123" i="30"/>
  <c r="AB216" i="30" s="1"/>
  <c r="AA123" i="30"/>
  <c r="AA216" i="30" s="1"/>
  <c r="Z123" i="30"/>
  <c r="Z216" i="30" s="1"/>
  <c r="Y123" i="30"/>
  <c r="Y216" i="30" s="1"/>
  <c r="X123" i="30"/>
  <c r="X216" i="30" s="1"/>
  <c r="W123" i="30"/>
  <c r="W216" i="30" s="1"/>
  <c r="V123" i="30"/>
  <c r="V216" i="30" s="1"/>
  <c r="U123" i="30"/>
  <c r="U216" i="30" s="1"/>
  <c r="T123" i="30"/>
  <c r="T216" i="30" s="1"/>
  <c r="S123" i="30"/>
  <c r="S216" i="30" s="1"/>
  <c r="R123" i="30"/>
  <c r="R216" i="30" s="1"/>
  <c r="Q123" i="30"/>
  <c r="Q216" i="30" s="1"/>
  <c r="P123" i="30"/>
  <c r="P216" i="30" s="1"/>
  <c r="O123" i="30"/>
  <c r="O216" i="30" s="1"/>
  <c r="N123" i="30"/>
  <c r="N216" i="30" s="1"/>
  <c r="M123" i="30"/>
  <c r="M216" i="30" s="1"/>
  <c r="L123" i="30"/>
  <c r="L216" i="30" s="1"/>
  <c r="K123" i="30"/>
  <c r="K216" i="30" s="1"/>
  <c r="J123" i="30"/>
  <c r="J216" i="30" s="1"/>
  <c r="I123" i="30"/>
  <c r="I216" i="30" s="1"/>
  <c r="H123" i="30"/>
  <c r="H216" i="30" s="1"/>
  <c r="G123" i="30"/>
  <c r="G216" i="30" s="1"/>
  <c r="F123" i="30"/>
  <c r="F216" i="30" s="1"/>
  <c r="E123" i="30"/>
  <c r="E216" i="30" s="1"/>
  <c r="D123" i="30"/>
  <c r="D216" i="30" s="1"/>
  <c r="C123" i="30"/>
  <c r="C216" i="30" s="1"/>
  <c r="AG111" i="30"/>
  <c r="AF111" i="30"/>
  <c r="AE111" i="30"/>
  <c r="AD111" i="30"/>
  <c r="AC111" i="30"/>
  <c r="AB111" i="30"/>
  <c r="AA111" i="30"/>
  <c r="Z111" i="30"/>
  <c r="Y111" i="30"/>
  <c r="X111" i="30"/>
  <c r="W111" i="30"/>
  <c r="V111" i="30"/>
  <c r="U111" i="30"/>
  <c r="T111" i="30"/>
  <c r="S111" i="30"/>
  <c r="R111" i="30"/>
  <c r="Q111" i="30"/>
  <c r="P111" i="30"/>
  <c r="O111" i="30"/>
  <c r="N111" i="30"/>
  <c r="M111" i="30"/>
  <c r="L111" i="30"/>
  <c r="K111" i="30"/>
  <c r="J111" i="30"/>
  <c r="I111" i="30"/>
  <c r="H111" i="30"/>
  <c r="G111" i="30"/>
  <c r="F111" i="30"/>
  <c r="E111" i="30"/>
  <c r="D111" i="30"/>
  <c r="C111" i="30"/>
  <c r="AG110" i="30"/>
  <c r="AF110" i="30"/>
  <c r="AE110" i="30"/>
  <c r="AD110" i="30"/>
  <c r="AC110" i="30"/>
  <c r="AB110" i="30"/>
  <c r="AA110" i="30"/>
  <c r="Z110" i="30"/>
  <c r="Y110" i="30"/>
  <c r="X110" i="30"/>
  <c r="W110" i="30"/>
  <c r="V110" i="30"/>
  <c r="U110" i="30"/>
  <c r="T110" i="30"/>
  <c r="S110" i="30"/>
  <c r="R110" i="30"/>
  <c r="Q110" i="30"/>
  <c r="P110" i="30"/>
  <c r="O110" i="30"/>
  <c r="N110" i="30"/>
  <c r="M110" i="30"/>
  <c r="L110" i="30"/>
  <c r="K110" i="30"/>
  <c r="J110" i="30"/>
  <c r="I110" i="30"/>
  <c r="H110" i="30"/>
  <c r="G110" i="30"/>
  <c r="F110" i="30"/>
  <c r="E110" i="30"/>
  <c r="D110" i="30"/>
  <c r="C110" i="30"/>
  <c r="AG109" i="30"/>
  <c r="AF109" i="30"/>
  <c r="AE109" i="30"/>
  <c r="AD109" i="30"/>
  <c r="AC109" i="30"/>
  <c r="AB109" i="30"/>
  <c r="AA109" i="30"/>
  <c r="Z109" i="30"/>
  <c r="Y109" i="30"/>
  <c r="X109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AG108" i="30"/>
  <c r="AF108" i="30"/>
  <c r="AE108" i="30"/>
  <c r="AD108" i="30"/>
  <c r="AC108" i="30"/>
  <c r="AB108" i="30"/>
  <c r="AA108" i="30"/>
  <c r="Z108" i="30"/>
  <c r="Y108" i="30"/>
  <c r="X108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AG107" i="30"/>
  <c r="AF107" i="30"/>
  <c r="AE107" i="30"/>
  <c r="AD107" i="30"/>
  <c r="AC107" i="30"/>
  <c r="AB107" i="30"/>
  <c r="AA107" i="30"/>
  <c r="Z107" i="30"/>
  <c r="Y107" i="30"/>
  <c r="X107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AG106" i="30"/>
  <c r="AF106" i="30"/>
  <c r="AE106" i="30"/>
  <c r="AD106" i="30"/>
  <c r="AC106" i="30"/>
  <c r="AB106" i="30"/>
  <c r="AA106" i="30"/>
  <c r="Z106" i="30"/>
  <c r="Y106" i="30"/>
  <c r="X106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AG105" i="30"/>
  <c r="AF105" i="30"/>
  <c r="AF198" i="30" s="1"/>
  <c r="AE105" i="30"/>
  <c r="AE198" i="30" s="1"/>
  <c r="AD105" i="30"/>
  <c r="AD198" i="30" s="1"/>
  <c r="AC105" i="30"/>
  <c r="AC198" i="30" s="1"/>
  <c r="AB105" i="30"/>
  <c r="AB198" i="30" s="1"/>
  <c r="AA105" i="30"/>
  <c r="AA198" i="30" s="1"/>
  <c r="Z105" i="30"/>
  <c r="Z198" i="30" s="1"/>
  <c r="Y105" i="30"/>
  <c r="Y198" i="30" s="1"/>
  <c r="X105" i="30"/>
  <c r="X198" i="30" s="1"/>
  <c r="W105" i="30"/>
  <c r="W198" i="30" s="1"/>
  <c r="V105" i="30"/>
  <c r="V198" i="30" s="1"/>
  <c r="U105" i="30"/>
  <c r="U198" i="30" s="1"/>
  <c r="T105" i="30"/>
  <c r="T198" i="30" s="1"/>
  <c r="S105" i="30"/>
  <c r="S198" i="30" s="1"/>
  <c r="R105" i="30"/>
  <c r="R198" i="30" s="1"/>
  <c r="Q105" i="30"/>
  <c r="Q198" i="30" s="1"/>
  <c r="P105" i="30"/>
  <c r="P198" i="30" s="1"/>
  <c r="O105" i="30"/>
  <c r="O198" i="30" s="1"/>
  <c r="N105" i="30"/>
  <c r="N198" i="30" s="1"/>
  <c r="M105" i="30"/>
  <c r="M198" i="30" s="1"/>
  <c r="L105" i="30"/>
  <c r="L198" i="30" s="1"/>
  <c r="K105" i="30"/>
  <c r="K198" i="30" s="1"/>
  <c r="J105" i="30"/>
  <c r="J198" i="30" s="1"/>
  <c r="I105" i="30"/>
  <c r="I198" i="30" s="1"/>
  <c r="H105" i="30"/>
  <c r="H198" i="30" s="1"/>
  <c r="G105" i="30"/>
  <c r="G198" i="30" s="1"/>
  <c r="F105" i="30"/>
  <c r="F198" i="30" s="1"/>
  <c r="E105" i="30"/>
  <c r="E198" i="30" s="1"/>
  <c r="D105" i="30"/>
  <c r="D198" i="30" s="1"/>
  <c r="C105" i="30"/>
  <c r="C198" i="30" s="1"/>
  <c r="AG93" i="30"/>
  <c r="AF93" i="30"/>
  <c r="AE93" i="30"/>
  <c r="AD93" i="30"/>
  <c r="AC93" i="30"/>
  <c r="AB93" i="30"/>
  <c r="AA93" i="30"/>
  <c r="Z93" i="30"/>
  <c r="Y93" i="30"/>
  <c r="X93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AG92" i="30"/>
  <c r="AF92" i="30"/>
  <c r="AE92" i="30"/>
  <c r="AD92" i="30"/>
  <c r="AC92" i="30"/>
  <c r="AB92" i="30"/>
  <c r="AA92" i="30"/>
  <c r="Z92" i="30"/>
  <c r="Y92" i="30"/>
  <c r="X92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AG91" i="30"/>
  <c r="AF91" i="30"/>
  <c r="AE91" i="30"/>
  <c r="AD91" i="30"/>
  <c r="AC91" i="30"/>
  <c r="AB91" i="30"/>
  <c r="AA91" i="30"/>
  <c r="Z91" i="30"/>
  <c r="Y91" i="30"/>
  <c r="X91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AG90" i="30"/>
  <c r="AF90" i="30"/>
  <c r="AE90" i="30"/>
  <c r="AD90" i="30"/>
  <c r="AC90" i="30"/>
  <c r="AB90" i="30"/>
  <c r="AA90" i="30"/>
  <c r="Z90" i="30"/>
  <c r="Y90" i="30"/>
  <c r="X90" i="30"/>
  <c r="W90" i="30"/>
  <c r="V90" i="30"/>
  <c r="U90" i="30"/>
  <c r="T90" i="30"/>
  <c r="S90" i="30"/>
  <c r="R90" i="30"/>
  <c r="Q90" i="30"/>
  <c r="P90" i="30"/>
  <c r="O90" i="30"/>
  <c r="N90" i="30"/>
  <c r="M90" i="30"/>
  <c r="L90" i="30"/>
  <c r="K90" i="30"/>
  <c r="J90" i="30"/>
  <c r="I90" i="30"/>
  <c r="H90" i="30"/>
  <c r="G90" i="30"/>
  <c r="F90" i="30"/>
  <c r="E90" i="30"/>
  <c r="D90" i="30"/>
  <c r="C90" i="30"/>
  <c r="AG89" i="30"/>
  <c r="AF89" i="30"/>
  <c r="AE89" i="30"/>
  <c r="AD89" i="30"/>
  <c r="AC89" i="30"/>
  <c r="AB89" i="30"/>
  <c r="AA89" i="30"/>
  <c r="Z89" i="30"/>
  <c r="Y89" i="30"/>
  <c r="X89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AG88" i="30"/>
  <c r="AF88" i="30"/>
  <c r="AE88" i="30"/>
  <c r="AD88" i="30"/>
  <c r="AC88" i="30"/>
  <c r="AB88" i="30"/>
  <c r="AA88" i="30"/>
  <c r="Z88" i="30"/>
  <c r="Y88" i="30"/>
  <c r="X88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AG87" i="30"/>
  <c r="AF87" i="30"/>
  <c r="AF180" i="30" s="1"/>
  <c r="AE87" i="30"/>
  <c r="AE180" i="30" s="1"/>
  <c r="AD87" i="30"/>
  <c r="AD180" i="30" s="1"/>
  <c r="AC87" i="30"/>
  <c r="AC180" i="30" s="1"/>
  <c r="AB87" i="30"/>
  <c r="AB180" i="30" s="1"/>
  <c r="AA87" i="30"/>
  <c r="AA180" i="30" s="1"/>
  <c r="Z87" i="30"/>
  <c r="Z180" i="30" s="1"/>
  <c r="Y87" i="30"/>
  <c r="Y180" i="30" s="1"/>
  <c r="X87" i="30"/>
  <c r="X180" i="30" s="1"/>
  <c r="W87" i="30"/>
  <c r="W180" i="30" s="1"/>
  <c r="V87" i="30"/>
  <c r="V180" i="30" s="1"/>
  <c r="U87" i="30"/>
  <c r="U180" i="30" s="1"/>
  <c r="T87" i="30"/>
  <c r="T180" i="30" s="1"/>
  <c r="S87" i="30"/>
  <c r="S180" i="30" s="1"/>
  <c r="R87" i="30"/>
  <c r="R180" i="30" s="1"/>
  <c r="Q87" i="30"/>
  <c r="Q180" i="30" s="1"/>
  <c r="P87" i="30"/>
  <c r="P180" i="30" s="1"/>
  <c r="O87" i="30"/>
  <c r="O180" i="30" s="1"/>
  <c r="N87" i="30"/>
  <c r="N180" i="30" s="1"/>
  <c r="M87" i="30"/>
  <c r="M180" i="30" s="1"/>
  <c r="L87" i="30"/>
  <c r="L180" i="30" s="1"/>
  <c r="K87" i="30"/>
  <c r="K180" i="30" s="1"/>
  <c r="J87" i="30"/>
  <c r="J180" i="30" s="1"/>
  <c r="I87" i="30"/>
  <c r="I180" i="30" s="1"/>
  <c r="H87" i="30"/>
  <c r="H180" i="30" s="1"/>
  <c r="G87" i="30"/>
  <c r="G180" i="30" s="1"/>
  <c r="F87" i="30"/>
  <c r="F180" i="30" s="1"/>
  <c r="E87" i="30"/>
  <c r="E180" i="30" s="1"/>
  <c r="D87" i="30"/>
  <c r="D180" i="30" s="1"/>
  <c r="C87" i="30"/>
  <c r="C180" i="30" s="1"/>
  <c r="AG75" i="30"/>
  <c r="AF75" i="30"/>
  <c r="AE75" i="30"/>
  <c r="AD75" i="30"/>
  <c r="AC75" i="30"/>
  <c r="AB75" i="30"/>
  <c r="AA75" i="30"/>
  <c r="Z75" i="30"/>
  <c r="Y75" i="30"/>
  <c r="X75" i="30"/>
  <c r="W75" i="30"/>
  <c r="V75" i="30"/>
  <c r="U75" i="30"/>
  <c r="T75" i="30"/>
  <c r="S75" i="30"/>
  <c r="R75" i="30"/>
  <c r="Q75" i="30"/>
  <c r="P75" i="30"/>
  <c r="O75" i="30"/>
  <c r="N75" i="30"/>
  <c r="M75" i="30"/>
  <c r="L75" i="30"/>
  <c r="K75" i="30"/>
  <c r="J75" i="30"/>
  <c r="I75" i="30"/>
  <c r="H75" i="30"/>
  <c r="G75" i="30"/>
  <c r="F75" i="30"/>
  <c r="E75" i="30"/>
  <c r="D75" i="30"/>
  <c r="C75" i="30"/>
  <c r="AG74" i="30"/>
  <c r="AF74" i="30"/>
  <c r="AE74" i="30"/>
  <c r="AD74" i="30"/>
  <c r="AC74" i="30"/>
  <c r="AB74" i="30"/>
  <c r="AA74" i="30"/>
  <c r="Z74" i="30"/>
  <c r="Y74" i="30"/>
  <c r="X74" i="30"/>
  <c r="W74" i="30"/>
  <c r="V74" i="30"/>
  <c r="U74" i="30"/>
  <c r="T74" i="30"/>
  <c r="S74" i="30"/>
  <c r="R74" i="30"/>
  <c r="Q74" i="30"/>
  <c r="P74" i="30"/>
  <c r="O74" i="30"/>
  <c r="N74" i="30"/>
  <c r="M74" i="30"/>
  <c r="L74" i="30"/>
  <c r="K74" i="30"/>
  <c r="J74" i="30"/>
  <c r="I74" i="30"/>
  <c r="H74" i="30"/>
  <c r="G74" i="30"/>
  <c r="F74" i="30"/>
  <c r="E74" i="30"/>
  <c r="D74" i="30"/>
  <c r="C74" i="30"/>
  <c r="AG73" i="30"/>
  <c r="AF73" i="30"/>
  <c r="AF166" i="30" s="1"/>
  <c r="AE73" i="30"/>
  <c r="AE166" i="30" s="1"/>
  <c r="AD73" i="30"/>
  <c r="AD166" i="30" s="1"/>
  <c r="AC73" i="30"/>
  <c r="AC166" i="30" s="1"/>
  <c r="AB73" i="30"/>
  <c r="AB166" i="30" s="1"/>
  <c r="AA73" i="30"/>
  <c r="AA166" i="30" s="1"/>
  <c r="Z73" i="30"/>
  <c r="Z166" i="30" s="1"/>
  <c r="Y73" i="30"/>
  <c r="Y166" i="30" s="1"/>
  <c r="X73" i="30"/>
  <c r="X166" i="30" s="1"/>
  <c r="W73" i="30"/>
  <c r="W166" i="30" s="1"/>
  <c r="V73" i="30"/>
  <c r="V166" i="30" s="1"/>
  <c r="U73" i="30"/>
  <c r="U166" i="30" s="1"/>
  <c r="T73" i="30"/>
  <c r="T166" i="30" s="1"/>
  <c r="S73" i="30"/>
  <c r="S166" i="30" s="1"/>
  <c r="R73" i="30"/>
  <c r="R166" i="30" s="1"/>
  <c r="Q73" i="30"/>
  <c r="Q166" i="30" s="1"/>
  <c r="P73" i="30"/>
  <c r="P166" i="30" s="1"/>
  <c r="O73" i="30"/>
  <c r="O166" i="30" s="1"/>
  <c r="N73" i="30"/>
  <c r="N166" i="30" s="1"/>
  <c r="M73" i="30"/>
  <c r="M166" i="30" s="1"/>
  <c r="L73" i="30"/>
  <c r="L166" i="30" s="1"/>
  <c r="K73" i="30"/>
  <c r="K166" i="30" s="1"/>
  <c r="J73" i="30"/>
  <c r="J166" i="30" s="1"/>
  <c r="I73" i="30"/>
  <c r="I166" i="30" s="1"/>
  <c r="H73" i="30"/>
  <c r="H166" i="30" s="1"/>
  <c r="G73" i="30"/>
  <c r="G166" i="30" s="1"/>
  <c r="F73" i="30"/>
  <c r="F166" i="30" s="1"/>
  <c r="E73" i="30"/>
  <c r="E166" i="30" s="1"/>
  <c r="D73" i="30"/>
  <c r="D166" i="30" s="1"/>
  <c r="C73" i="30"/>
  <c r="C166" i="30" s="1"/>
  <c r="AG72" i="30"/>
  <c r="AF72" i="30"/>
  <c r="AE72" i="30"/>
  <c r="AD72" i="30"/>
  <c r="AC72" i="30"/>
  <c r="AB72" i="30"/>
  <c r="AA72" i="30"/>
  <c r="Z72" i="30"/>
  <c r="Y72" i="30"/>
  <c r="X72" i="30"/>
  <c r="W72" i="30"/>
  <c r="V72" i="30"/>
  <c r="U72" i="30"/>
  <c r="T72" i="30"/>
  <c r="S72" i="30"/>
  <c r="R72" i="30"/>
  <c r="Q72" i="30"/>
  <c r="P72" i="30"/>
  <c r="O72" i="30"/>
  <c r="N72" i="30"/>
  <c r="M72" i="30"/>
  <c r="L72" i="30"/>
  <c r="K72" i="30"/>
  <c r="J72" i="30"/>
  <c r="I72" i="30"/>
  <c r="H72" i="30"/>
  <c r="G72" i="30"/>
  <c r="F72" i="30"/>
  <c r="E72" i="30"/>
  <c r="D72" i="30"/>
  <c r="C72" i="30"/>
  <c r="AG71" i="30"/>
  <c r="AF71" i="30"/>
  <c r="AE71" i="30"/>
  <c r="AD71" i="30"/>
  <c r="AC71" i="30"/>
  <c r="AB71" i="30"/>
  <c r="AA71" i="30"/>
  <c r="Z71" i="30"/>
  <c r="Y71" i="30"/>
  <c r="X71" i="30"/>
  <c r="W71" i="30"/>
  <c r="V71" i="30"/>
  <c r="U71" i="30"/>
  <c r="T71" i="30"/>
  <c r="S71" i="30"/>
  <c r="R71" i="30"/>
  <c r="Q71" i="30"/>
  <c r="P71" i="30"/>
  <c r="O71" i="30"/>
  <c r="N71" i="30"/>
  <c r="M71" i="30"/>
  <c r="L71" i="30"/>
  <c r="K71" i="30"/>
  <c r="J71" i="30"/>
  <c r="I71" i="30"/>
  <c r="H71" i="30"/>
  <c r="G71" i="30"/>
  <c r="F71" i="30"/>
  <c r="E71" i="30"/>
  <c r="D71" i="30"/>
  <c r="C71" i="30"/>
  <c r="AG70" i="30"/>
  <c r="AF70" i="30"/>
  <c r="AE70" i="30"/>
  <c r="AD70" i="30"/>
  <c r="AC70" i="30"/>
  <c r="AB70" i="30"/>
  <c r="AA70" i="30"/>
  <c r="Z70" i="30"/>
  <c r="Y70" i="30"/>
  <c r="X70" i="30"/>
  <c r="W70" i="30"/>
  <c r="V70" i="30"/>
  <c r="U70" i="30"/>
  <c r="T70" i="30"/>
  <c r="S70" i="30"/>
  <c r="R70" i="30"/>
  <c r="Q70" i="30"/>
  <c r="P70" i="30"/>
  <c r="O70" i="30"/>
  <c r="N70" i="30"/>
  <c r="M70" i="30"/>
  <c r="L70" i="30"/>
  <c r="K70" i="30"/>
  <c r="J70" i="30"/>
  <c r="I70" i="30"/>
  <c r="H70" i="30"/>
  <c r="G70" i="30"/>
  <c r="F70" i="30"/>
  <c r="E70" i="30"/>
  <c r="D70" i="30"/>
  <c r="C70" i="30"/>
  <c r="AG69" i="30"/>
  <c r="AF69" i="30"/>
  <c r="AE69" i="30"/>
  <c r="AD69" i="30"/>
  <c r="AC69" i="30"/>
  <c r="AB69" i="30"/>
  <c r="AA69" i="30"/>
  <c r="Z69" i="30"/>
  <c r="Y69" i="30"/>
  <c r="X69" i="30"/>
  <c r="W69" i="30"/>
  <c r="V69" i="30"/>
  <c r="U69" i="30"/>
  <c r="T69" i="30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141" i="30"/>
  <c r="B234" i="30" s="1"/>
  <c r="B142" i="30"/>
  <c r="B143" i="30"/>
  <c r="B144" i="30"/>
  <c r="B145" i="30"/>
  <c r="B146" i="30"/>
  <c r="B147" i="30"/>
  <c r="B148" i="30"/>
  <c r="B149" i="30"/>
  <c r="B150" i="30"/>
  <c r="B243" i="30" s="1"/>
  <c r="B151" i="30"/>
  <c r="B244" i="30" s="1"/>
  <c r="B152" i="30"/>
  <c r="B153" i="30"/>
  <c r="B154" i="30"/>
  <c r="B247" i="30" s="1"/>
  <c r="B155" i="30"/>
  <c r="B156" i="30"/>
  <c r="B249" i="30" s="1"/>
  <c r="B123" i="30"/>
  <c r="B124" i="30"/>
  <c r="B217" i="30" s="1"/>
  <c r="B125" i="30"/>
  <c r="B126" i="30"/>
  <c r="B127" i="30"/>
  <c r="B128" i="30"/>
  <c r="B129" i="30"/>
  <c r="B130" i="30"/>
  <c r="B131" i="30"/>
  <c r="B224" i="30" s="1"/>
  <c r="B132" i="30"/>
  <c r="B225" i="30" s="1"/>
  <c r="B133" i="30"/>
  <c r="B134" i="30"/>
  <c r="B227" i="30" s="1"/>
  <c r="B135" i="30"/>
  <c r="B136" i="30"/>
  <c r="B229" i="30" s="1"/>
  <c r="B137" i="30"/>
  <c r="B138" i="30"/>
  <c r="A236" i="30"/>
  <c r="A237" i="30"/>
  <c r="A238" i="30"/>
  <c r="A239" i="30"/>
  <c r="A240" i="30"/>
  <c r="A241" i="30"/>
  <c r="A242" i="30"/>
  <c r="A243" i="30"/>
  <c r="A244" i="30"/>
  <c r="A245" i="30"/>
  <c r="A246" i="30"/>
  <c r="A247" i="30"/>
  <c r="A248" i="30"/>
  <c r="A249" i="30"/>
  <c r="A234" i="30"/>
  <c r="A235" i="30"/>
  <c r="A230" i="30"/>
  <c r="A231" i="30"/>
  <c r="A227" i="30"/>
  <c r="A228" i="30"/>
  <c r="A229" i="30"/>
  <c r="A225" i="30"/>
  <c r="A226" i="30"/>
  <c r="A223" i="30"/>
  <c r="A224" i="30"/>
  <c r="A217" i="30"/>
  <c r="A218" i="30"/>
  <c r="A219" i="30"/>
  <c r="A220" i="30"/>
  <c r="A221" i="30"/>
  <c r="A222" i="30"/>
  <c r="A216" i="30"/>
  <c r="B106" i="30"/>
  <c r="B107" i="30"/>
  <c r="B108" i="30"/>
  <c r="B109" i="30"/>
  <c r="B110" i="30"/>
  <c r="B111" i="30"/>
  <c r="B112" i="30"/>
  <c r="B105" i="30"/>
  <c r="B198" i="30" s="1"/>
  <c r="B88" i="30"/>
  <c r="B89" i="30"/>
  <c r="B90" i="30"/>
  <c r="B91" i="30"/>
  <c r="B92" i="30"/>
  <c r="B93" i="30"/>
  <c r="B94" i="30"/>
  <c r="B87" i="30"/>
  <c r="B180" i="30" s="1"/>
  <c r="B70" i="30"/>
  <c r="B71" i="30"/>
  <c r="B72" i="30"/>
  <c r="B73" i="30"/>
  <c r="B166" i="30" s="1"/>
  <c r="B74" i="30"/>
  <c r="B75" i="30"/>
  <c r="B76" i="30"/>
  <c r="B69" i="30"/>
  <c r="C67" i="30"/>
  <c r="C160" i="30" s="1"/>
  <c r="D67" i="30"/>
  <c r="D160" i="30" s="1"/>
  <c r="E67" i="30"/>
  <c r="E160" i="30" s="1"/>
  <c r="F67" i="30"/>
  <c r="F160" i="30" s="1"/>
  <c r="G67" i="30"/>
  <c r="G160" i="30" s="1"/>
  <c r="H67" i="30"/>
  <c r="H160" i="30" s="1"/>
  <c r="I67" i="30"/>
  <c r="I160" i="30" s="1"/>
  <c r="J67" i="30"/>
  <c r="J160" i="30" s="1"/>
  <c r="K67" i="30"/>
  <c r="K160" i="30" s="1"/>
  <c r="L67" i="30"/>
  <c r="L160" i="30" s="1"/>
  <c r="M67" i="30"/>
  <c r="M160" i="30" s="1"/>
  <c r="N67" i="30"/>
  <c r="N160" i="30" s="1"/>
  <c r="O67" i="30"/>
  <c r="O160" i="30" s="1"/>
  <c r="P67" i="30"/>
  <c r="P160" i="30" s="1"/>
  <c r="Q67" i="30"/>
  <c r="Q160" i="30" s="1"/>
  <c r="R67" i="30"/>
  <c r="R160" i="30" s="1"/>
  <c r="S67" i="30"/>
  <c r="S160" i="30" s="1"/>
  <c r="T67" i="30"/>
  <c r="T160" i="30" s="1"/>
  <c r="U67" i="30"/>
  <c r="U160" i="30" s="1"/>
  <c r="V67" i="30"/>
  <c r="V160" i="30" s="1"/>
  <c r="W67" i="30"/>
  <c r="W160" i="30" s="1"/>
  <c r="X67" i="30"/>
  <c r="X160" i="30" s="1"/>
  <c r="Y67" i="30"/>
  <c r="Y160" i="30" s="1"/>
  <c r="Z67" i="30"/>
  <c r="Z160" i="30" s="1"/>
  <c r="AA67" i="30"/>
  <c r="AA160" i="30" s="1"/>
  <c r="AB67" i="30"/>
  <c r="AB160" i="30" s="1"/>
  <c r="AC67" i="30"/>
  <c r="AC160" i="30" s="1"/>
  <c r="AD67" i="30"/>
  <c r="AD160" i="30" s="1"/>
  <c r="AE67" i="30"/>
  <c r="AE160" i="30" s="1"/>
  <c r="AF67" i="30"/>
  <c r="AF160" i="30" s="1"/>
  <c r="AG67" i="30"/>
  <c r="AG160" i="30" s="1"/>
  <c r="B67" i="30"/>
  <c r="B160" i="30" s="1"/>
  <c r="C28" i="30"/>
  <c r="C47" i="30" s="1"/>
  <c r="D28" i="30"/>
  <c r="D47" i="30" s="1"/>
  <c r="E28" i="30"/>
  <c r="E47" i="30" s="1"/>
  <c r="F28" i="30"/>
  <c r="F47" i="30" s="1"/>
  <c r="G28" i="30"/>
  <c r="G47" i="30" s="1"/>
  <c r="H28" i="30"/>
  <c r="H47" i="30" s="1"/>
  <c r="I28" i="30"/>
  <c r="I47" i="30" s="1"/>
  <c r="J28" i="30"/>
  <c r="J47" i="30" s="1"/>
  <c r="K28" i="30"/>
  <c r="K47" i="30" s="1"/>
  <c r="L28" i="30"/>
  <c r="L47" i="30" s="1"/>
  <c r="M28" i="30"/>
  <c r="M47" i="30" s="1"/>
  <c r="N28" i="30"/>
  <c r="N47" i="30" s="1"/>
  <c r="O28" i="30"/>
  <c r="O47" i="30" s="1"/>
  <c r="P28" i="30"/>
  <c r="P47" i="30" s="1"/>
  <c r="Q28" i="30"/>
  <c r="Q47" i="30" s="1"/>
  <c r="R28" i="30"/>
  <c r="R47" i="30" s="1"/>
  <c r="S28" i="30"/>
  <c r="S47" i="30" s="1"/>
  <c r="T28" i="30"/>
  <c r="T47" i="30" s="1"/>
  <c r="U28" i="30"/>
  <c r="U47" i="30" s="1"/>
  <c r="V28" i="30"/>
  <c r="V47" i="30" s="1"/>
  <c r="W28" i="30"/>
  <c r="W47" i="30" s="1"/>
  <c r="X28" i="30"/>
  <c r="X47" i="30" s="1"/>
  <c r="Y28" i="30"/>
  <c r="Y47" i="30" s="1"/>
  <c r="Z28" i="30"/>
  <c r="Z47" i="30" s="1"/>
  <c r="AA28" i="30"/>
  <c r="AA47" i="30" s="1"/>
  <c r="AB28" i="30"/>
  <c r="AB47" i="30" s="1"/>
  <c r="AC28" i="30"/>
  <c r="AC47" i="30" s="1"/>
  <c r="AD28" i="30"/>
  <c r="AD47" i="30" s="1"/>
  <c r="AE28" i="30"/>
  <c r="AE47" i="30" s="1"/>
  <c r="AF28" i="30"/>
  <c r="AF47" i="30" s="1"/>
  <c r="AG28" i="30"/>
  <c r="AG47" i="30" s="1"/>
  <c r="B28" i="30"/>
  <c r="B47" i="30" s="1"/>
  <c r="A51" i="30"/>
  <c r="A53" i="30"/>
  <c r="A54" i="30"/>
  <c r="A55" i="30"/>
  <c r="A48" i="30"/>
  <c r="C18" i="30"/>
  <c r="D18" i="30"/>
  <c r="E18" i="30"/>
  <c r="F18" i="30"/>
  <c r="G18" i="30"/>
  <c r="H18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W18" i="30"/>
  <c r="X18" i="30"/>
  <c r="Y18" i="30"/>
  <c r="Z18" i="30"/>
  <c r="AA18" i="30"/>
  <c r="AB18" i="30"/>
  <c r="AC18" i="30"/>
  <c r="AD18" i="30"/>
  <c r="AE18" i="30"/>
  <c r="AF18" i="30"/>
  <c r="AG18" i="30"/>
  <c r="B18" i="30"/>
  <c r="D3" i="30"/>
  <c r="E3" i="30"/>
  <c r="F3" i="30"/>
  <c r="G3" i="30"/>
  <c r="H3" i="30"/>
  <c r="I3" i="30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AF3" i="30"/>
  <c r="AG3" i="30"/>
  <c r="D4" i="30"/>
  <c r="E4" i="30"/>
  <c r="F4" i="30"/>
  <c r="G4" i="30"/>
  <c r="H4" i="30"/>
  <c r="I4" i="30"/>
  <c r="J4" i="30"/>
  <c r="K4" i="30"/>
  <c r="L4" i="30"/>
  <c r="M4" i="30"/>
  <c r="N4" i="30"/>
  <c r="O4" i="30"/>
  <c r="P4" i="30"/>
  <c r="Q4" i="30"/>
  <c r="R4" i="30"/>
  <c r="S4" i="30"/>
  <c r="T4" i="30"/>
  <c r="U4" i="30"/>
  <c r="V4" i="30"/>
  <c r="W4" i="30"/>
  <c r="X4" i="30"/>
  <c r="Y4" i="30"/>
  <c r="Z4" i="30"/>
  <c r="AA4" i="30"/>
  <c r="AB4" i="30"/>
  <c r="AC4" i="30"/>
  <c r="AD4" i="30"/>
  <c r="AE4" i="30"/>
  <c r="AF4" i="30"/>
  <c r="AG4" i="30"/>
  <c r="D5" i="30"/>
  <c r="D21" i="30" s="1"/>
  <c r="E5" i="30"/>
  <c r="F5" i="30"/>
  <c r="G5" i="30"/>
  <c r="H5" i="30"/>
  <c r="I5" i="30"/>
  <c r="J5" i="30"/>
  <c r="K5" i="30"/>
  <c r="L5" i="30"/>
  <c r="L21" i="30" s="1"/>
  <c r="M5" i="30"/>
  <c r="N5" i="30"/>
  <c r="O5" i="30"/>
  <c r="P5" i="30"/>
  <c r="Q5" i="30"/>
  <c r="R5" i="30"/>
  <c r="S5" i="30"/>
  <c r="T5" i="30"/>
  <c r="T21" i="30" s="1"/>
  <c r="U5" i="30"/>
  <c r="V5" i="30"/>
  <c r="W5" i="30"/>
  <c r="X5" i="30"/>
  <c r="Y5" i="30"/>
  <c r="Z5" i="30"/>
  <c r="AA5" i="30"/>
  <c r="AB5" i="30"/>
  <c r="AB21" i="30" s="1"/>
  <c r="AC5" i="30"/>
  <c r="AD5" i="30"/>
  <c r="AE5" i="30"/>
  <c r="AF5" i="30"/>
  <c r="AG5" i="30"/>
  <c r="D6" i="30"/>
  <c r="E6" i="30"/>
  <c r="F6" i="30"/>
  <c r="G6" i="30"/>
  <c r="H6" i="30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D7" i="30"/>
  <c r="E7" i="30"/>
  <c r="F7" i="30"/>
  <c r="G7" i="30"/>
  <c r="H7" i="30"/>
  <c r="H25" i="30" s="1"/>
  <c r="I7" i="30"/>
  <c r="J7" i="30"/>
  <c r="J25" i="30" s="1"/>
  <c r="K7" i="30"/>
  <c r="L7" i="30"/>
  <c r="M7" i="30"/>
  <c r="N7" i="30"/>
  <c r="O7" i="30"/>
  <c r="P7" i="30"/>
  <c r="P25" i="30" s="1"/>
  <c r="Q7" i="30"/>
  <c r="R7" i="30"/>
  <c r="R25" i="30" s="1"/>
  <c r="S7" i="30"/>
  <c r="T7" i="30"/>
  <c r="U7" i="30"/>
  <c r="V7" i="30"/>
  <c r="W7" i="30"/>
  <c r="X7" i="30"/>
  <c r="X25" i="30" s="1"/>
  <c r="Y7" i="30"/>
  <c r="Z7" i="30"/>
  <c r="Z25" i="30" s="1"/>
  <c r="AA7" i="30"/>
  <c r="AB7" i="30"/>
  <c r="AC7" i="30"/>
  <c r="AD7" i="30"/>
  <c r="AE7" i="30"/>
  <c r="AF7" i="30"/>
  <c r="AF25" i="30" s="1"/>
  <c r="AG7" i="30"/>
  <c r="B3" i="30"/>
  <c r="C3" i="30"/>
  <c r="B4" i="30"/>
  <c r="C4" i="30"/>
  <c r="B5" i="30"/>
  <c r="C5" i="30"/>
  <c r="B6" i="30"/>
  <c r="C6" i="30"/>
  <c r="B7" i="30"/>
  <c r="C7" i="30"/>
  <c r="A25" i="30"/>
  <c r="A20" i="30"/>
  <c r="A21" i="30"/>
  <c r="A24" i="30"/>
  <c r="A19" i="30"/>
  <c r="O25" i="30" l="1"/>
  <c r="AE25" i="30"/>
  <c r="G25" i="30"/>
  <c r="W25" i="30"/>
  <c r="E25" i="30"/>
  <c r="Y21" i="30"/>
  <c r="AC25" i="30"/>
  <c r="AG21" i="30"/>
  <c r="U25" i="30"/>
  <c r="Q21" i="30"/>
  <c r="M25" i="30"/>
  <c r="I21" i="30"/>
  <c r="AD25" i="30"/>
  <c r="V25" i="30"/>
  <c r="N25" i="30"/>
  <c r="F25" i="30"/>
  <c r="Z21" i="30"/>
  <c r="R21" i="30"/>
  <c r="J21" i="30"/>
  <c r="T25" i="30"/>
  <c r="D25" i="30"/>
  <c r="AF21" i="30"/>
  <c r="X21" i="30"/>
  <c r="H21" i="30"/>
  <c r="AB25" i="30"/>
  <c r="L25" i="30"/>
  <c r="P21" i="30"/>
  <c r="AD21" i="30"/>
  <c r="F21" i="30"/>
  <c r="V21" i="30"/>
  <c r="N21" i="30"/>
  <c r="AG25" i="30"/>
  <c r="Y25" i="30"/>
  <c r="Q25" i="30"/>
  <c r="I25" i="30"/>
  <c r="AA21" i="30"/>
  <c r="S21" i="30"/>
  <c r="K21" i="30"/>
  <c r="C25" i="30"/>
  <c r="AA25" i="30"/>
  <c r="S25" i="30"/>
  <c r="K25" i="30"/>
  <c r="AE21" i="30"/>
  <c r="W21" i="30"/>
  <c r="O21" i="30"/>
  <c r="G21" i="30"/>
  <c r="AC21" i="30"/>
  <c r="U21" i="30"/>
  <c r="M21" i="30"/>
  <c r="E21" i="30"/>
  <c r="U20" i="30"/>
  <c r="E20" i="30"/>
  <c r="B25" i="30"/>
  <c r="L20" i="30"/>
  <c r="D20" i="30"/>
  <c r="AA20" i="30"/>
  <c r="M19" i="30"/>
  <c r="M29" i="30"/>
  <c r="M162" i="30" s="1"/>
  <c r="M31" i="30"/>
  <c r="M182" i="30" s="1"/>
  <c r="M32" i="30"/>
  <c r="M183" i="30" s="1"/>
  <c r="M33" i="30"/>
  <c r="M184" i="30" s="1"/>
  <c r="M36" i="30"/>
  <c r="M35" i="30"/>
  <c r="M168" i="30" s="1"/>
  <c r="M34" i="30"/>
  <c r="M30" i="30"/>
  <c r="M199" i="30" s="1"/>
  <c r="M40" i="30"/>
  <c r="M41" i="30"/>
  <c r="M42" i="30"/>
  <c r="M39" i="30"/>
  <c r="M208" i="30" s="1"/>
  <c r="M44" i="30"/>
  <c r="M43" i="30"/>
  <c r="M37" i="30"/>
  <c r="M188" i="30" s="1"/>
  <c r="M38" i="30"/>
  <c r="M207" i="30" s="1"/>
  <c r="T20" i="30"/>
  <c r="S20" i="30"/>
  <c r="K20" i="30"/>
  <c r="AA19" i="30"/>
  <c r="AA31" i="30"/>
  <c r="AA200" i="30" s="1"/>
  <c r="AA33" i="30"/>
  <c r="AA184" i="30" s="1"/>
  <c r="AA34" i="30"/>
  <c r="AA35" i="30"/>
  <c r="AA204" i="30" s="1"/>
  <c r="AA29" i="30"/>
  <c r="AA162" i="30" s="1"/>
  <c r="AA32" i="30"/>
  <c r="AA183" i="30" s="1"/>
  <c r="AA30" i="30"/>
  <c r="AA163" i="30" s="1"/>
  <c r="AA36" i="30"/>
  <c r="AA187" i="30" s="1"/>
  <c r="AA41" i="30"/>
  <c r="AA38" i="30"/>
  <c r="AA207" i="30" s="1"/>
  <c r="AA39" i="30"/>
  <c r="AA208" i="30" s="1"/>
  <c r="AA44" i="30"/>
  <c r="AA40" i="30"/>
  <c r="AA42" i="30"/>
  <c r="AA43" i="30"/>
  <c r="AA37" i="30"/>
  <c r="AA188" i="30" s="1"/>
  <c r="S19" i="30"/>
  <c r="S31" i="30"/>
  <c r="S200" i="30" s="1"/>
  <c r="S33" i="30"/>
  <c r="S34" i="30"/>
  <c r="S185" i="30" s="1"/>
  <c r="S35" i="30"/>
  <c r="S168" i="30" s="1"/>
  <c r="S30" i="30"/>
  <c r="S199" i="30" s="1"/>
  <c r="S32" i="30"/>
  <c r="S183" i="30" s="1"/>
  <c r="S36" i="30"/>
  <c r="S187" i="30" s="1"/>
  <c r="S29" i="30"/>
  <c r="S162" i="30" s="1"/>
  <c r="S38" i="30"/>
  <c r="S207" i="30" s="1"/>
  <c r="S37" i="30"/>
  <c r="S188" i="30" s="1"/>
  <c r="S39" i="30"/>
  <c r="S208" i="30" s="1"/>
  <c r="S40" i="30"/>
  <c r="S42" i="30"/>
  <c r="S43" i="30"/>
  <c r="S44" i="30"/>
  <c r="S41" i="30"/>
  <c r="K19" i="30"/>
  <c r="K31" i="30"/>
  <c r="K33" i="30"/>
  <c r="K184" i="30" s="1"/>
  <c r="K34" i="30"/>
  <c r="K203" i="30" s="1"/>
  <c r="K35" i="30"/>
  <c r="K204" i="30" s="1"/>
  <c r="K29" i="30"/>
  <c r="K162" i="30" s="1"/>
  <c r="K36" i="30"/>
  <c r="K187" i="30" s="1"/>
  <c r="K30" i="30"/>
  <c r="K163" i="30" s="1"/>
  <c r="K32" i="30"/>
  <c r="K201" i="30" s="1"/>
  <c r="K38" i="30"/>
  <c r="K207" i="30" s="1"/>
  <c r="K39" i="30"/>
  <c r="K41" i="30"/>
  <c r="K40" i="30"/>
  <c r="K42" i="30"/>
  <c r="K44" i="30"/>
  <c r="K43" i="30"/>
  <c r="K37" i="30"/>
  <c r="K188" i="30" s="1"/>
  <c r="A164" i="30"/>
  <c r="A50" i="30"/>
  <c r="C19" i="30"/>
  <c r="C31" i="30"/>
  <c r="C164" i="30" s="1"/>
  <c r="C33" i="30"/>
  <c r="C184" i="30" s="1"/>
  <c r="C34" i="30"/>
  <c r="C185" i="30" s="1"/>
  <c r="C35" i="30"/>
  <c r="C168" i="30" s="1"/>
  <c r="C32" i="30"/>
  <c r="C183" i="30" s="1"/>
  <c r="C36" i="30"/>
  <c r="C29" i="30"/>
  <c r="C162" i="30" s="1"/>
  <c r="C30" i="30"/>
  <c r="C163" i="30" s="1"/>
  <c r="C39" i="30"/>
  <c r="C38" i="30"/>
  <c r="C37" i="30"/>
  <c r="C188" i="30" s="1"/>
  <c r="C44" i="30"/>
  <c r="C40" i="30"/>
  <c r="C42" i="30"/>
  <c r="C43" i="30"/>
  <c r="C41" i="30"/>
  <c r="AC24" i="30"/>
  <c r="AC50" i="30"/>
  <c r="AC218" i="30" s="1"/>
  <c r="AC51" i="30"/>
  <c r="AC219" i="30" s="1"/>
  <c r="AC52" i="30"/>
  <c r="AC220" i="30" s="1"/>
  <c r="AC53" i="30"/>
  <c r="AC221" i="30" s="1"/>
  <c r="AC48" i="30"/>
  <c r="AC49" i="30"/>
  <c r="AC235" i="30" s="1"/>
  <c r="AC54" i="30"/>
  <c r="AC240" i="30" s="1"/>
  <c r="AC55" i="30"/>
  <c r="AC241" i="30" s="1"/>
  <c r="AC57" i="30"/>
  <c r="AC62" i="30"/>
  <c r="AC248" i="30" s="1"/>
  <c r="AC63" i="30"/>
  <c r="AC231" i="30" s="1"/>
  <c r="AC58" i="30"/>
  <c r="AC244" i="30" s="1"/>
  <c r="AC59" i="30"/>
  <c r="AC60" i="30"/>
  <c r="AC246" i="30" s="1"/>
  <c r="AC61" i="30"/>
  <c r="AC247" i="30" s="1"/>
  <c r="AC56" i="30"/>
  <c r="AC242" i="30" s="1"/>
  <c r="T24" i="30"/>
  <c r="T51" i="30"/>
  <c r="T219" i="30" s="1"/>
  <c r="T52" i="30"/>
  <c r="T220" i="30" s="1"/>
  <c r="T53" i="30"/>
  <c r="T239" i="30" s="1"/>
  <c r="T54" i="30"/>
  <c r="T222" i="30" s="1"/>
  <c r="T48" i="30"/>
  <c r="T50" i="30"/>
  <c r="T236" i="30" s="1"/>
  <c r="T55" i="30"/>
  <c r="T223" i="30" s="1"/>
  <c r="T49" i="30"/>
  <c r="T217" i="30" s="1"/>
  <c r="T62" i="30"/>
  <c r="T230" i="30" s="1"/>
  <c r="T63" i="30"/>
  <c r="T249" i="30" s="1"/>
  <c r="T56" i="30"/>
  <c r="T242" i="30" s="1"/>
  <c r="T57" i="30"/>
  <c r="T58" i="30"/>
  <c r="T244" i="30" s="1"/>
  <c r="T60" i="30"/>
  <c r="T228" i="30" s="1"/>
  <c r="T59" i="30"/>
  <c r="T245" i="30" s="1"/>
  <c r="T61" i="30"/>
  <c r="T247" i="30" s="1"/>
  <c r="AB19" i="30"/>
  <c r="AB30" i="30"/>
  <c r="AB163" i="30" s="1"/>
  <c r="AB32" i="30"/>
  <c r="AB183" i="30" s="1"/>
  <c r="AB33" i="30"/>
  <c r="AB184" i="30" s="1"/>
  <c r="AB34" i="30"/>
  <c r="AB167" i="30" s="1"/>
  <c r="AB31" i="30"/>
  <c r="AB200" i="30" s="1"/>
  <c r="AB35" i="30"/>
  <c r="AB168" i="30" s="1"/>
  <c r="AB36" i="30"/>
  <c r="AB29" i="30"/>
  <c r="AB162" i="30" s="1"/>
  <c r="AB39" i="30"/>
  <c r="AB208" i="30" s="1"/>
  <c r="AB41" i="30"/>
  <c r="AB42" i="30"/>
  <c r="AB43" i="30"/>
  <c r="AB40" i="30"/>
  <c r="AB44" i="30"/>
  <c r="AB37" i="30"/>
  <c r="AB188" i="30" s="1"/>
  <c r="AB38" i="30"/>
  <c r="AB207" i="30" s="1"/>
  <c r="L19" i="30"/>
  <c r="L30" i="30"/>
  <c r="L199" i="30" s="1"/>
  <c r="L32" i="30"/>
  <c r="L183" i="30" s="1"/>
  <c r="L33" i="30"/>
  <c r="L184" i="30" s="1"/>
  <c r="L34" i="30"/>
  <c r="L167" i="30" s="1"/>
  <c r="L36" i="30"/>
  <c r="L187" i="30" s="1"/>
  <c r="L31" i="30"/>
  <c r="L200" i="30" s="1"/>
  <c r="L29" i="30"/>
  <c r="L162" i="30" s="1"/>
  <c r="L35" i="30"/>
  <c r="L204" i="30" s="1"/>
  <c r="L39" i="30"/>
  <c r="L208" i="30" s="1"/>
  <c r="L41" i="30"/>
  <c r="L42" i="30"/>
  <c r="L43" i="30"/>
  <c r="L37" i="30"/>
  <c r="L188" i="30" s="1"/>
  <c r="L40" i="30"/>
  <c r="L44" i="30"/>
  <c r="L38" i="30"/>
  <c r="L207" i="30" s="1"/>
  <c r="C24" i="30"/>
  <c r="C52" i="30"/>
  <c r="C238" i="30" s="1"/>
  <c r="C53" i="30"/>
  <c r="C221" i="30" s="1"/>
  <c r="C54" i="30"/>
  <c r="C240" i="30" s="1"/>
  <c r="C55" i="30"/>
  <c r="C223" i="30" s="1"/>
  <c r="C48" i="30"/>
  <c r="C49" i="30"/>
  <c r="C235" i="30" s="1"/>
  <c r="C50" i="30"/>
  <c r="C236" i="30" s="1"/>
  <c r="C51" i="30"/>
  <c r="C237" i="30" s="1"/>
  <c r="C63" i="30"/>
  <c r="C231" i="30" s="1"/>
  <c r="C56" i="30"/>
  <c r="C242" i="30" s="1"/>
  <c r="C57" i="30"/>
  <c r="C59" i="30"/>
  <c r="C245" i="30" s="1"/>
  <c r="C58" i="30"/>
  <c r="C226" i="30" s="1"/>
  <c r="C60" i="30"/>
  <c r="C228" i="30" s="1"/>
  <c r="C61" i="30"/>
  <c r="C62" i="30"/>
  <c r="C248" i="30" s="1"/>
  <c r="A166" i="30"/>
  <c r="A52" i="30"/>
  <c r="L24" i="30"/>
  <c r="L51" i="30"/>
  <c r="L219" i="30" s="1"/>
  <c r="L52" i="30"/>
  <c r="L238" i="30" s="1"/>
  <c r="L53" i="30"/>
  <c r="L221" i="30" s="1"/>
  <c r="L54" i="30"/>
  <c r="L240" i="30" s="1"/>
  <c r="L48" i="30"/>
  <c r="L49" i="30"/>
  <c r="L217" i="30" s="1"/>
  <c r="L50" i="30"/>
  <c r="L218" i="30" s="1"/>
  <c r="L55" i="30"/>
  <c r="L223" i="30" s="1"/>
  <c r="L62" i="30"/>
  <c r="L248" i="30" s="1"/>
  <c r="L56" i="30"/>
  <c r="L242" i="30" s="1"/>
  <c r="L57" i="30"/>
  <c r="L58" i="30"/>
  <c r="L226" i="30" s="1"/>
  <c r="L63" i="30"/>
  <c r="L249" i="30" s="1"/>
  <c r="L59" i="30"/>
  <c r="L245" i="30" s="1"/>
  <c r="L60" i="30"/>
  <c r="L228" i="30" s="1"/>
  <c r="L61" i="30"/>
  <c r="L247" i="30" s="1"/>
  <c r="J24" i="30"/>
  <c r="J53" i="30"/>
  <c r="J221" i="30" s="1"/>
  <c r="J54" i="30"/>
  <c r="J222" i="30" s="1"/>
  <c r="J55" i="30"/>
  <c r="J223" i="30" s="1"/>
  <c r="J48" i="30"/>
  <c r="J49" i="30"/>
  <c r="J235" i="30" s="1"/>
  <c r="J50" i="30"/>
  <c r="J236" i="30" s="1"/>
  <c r="J51" i="30"/>
  <c r="J237" i="30" s="1"/>
  <c r="J52" i="30"/>
  <c r="J238" i="30" s="1"/>
  <c r="J63" i="30"/>
  <c r="J249" i="30" s="1"/>
  <c r="J56" i="30"/>
  <c r="J242" i="30" s="1"/>
  <c r="J57" i="30"/>
  <c r="J58" i="30"/>
  <c r="J226" i="30" s="1"/>
  <c r="J59" i="30"/>
  <c r="J245" i="30" s="1"/>
  <c r="J62" i="30"/>
  <c r="J248" i="30" s="1"/>
  <c r="J60" i="30"/>
  <c r="J228" i="30" s="1"/>
  <c r="J61" i="30"/>
  <c r="J247" i="30" s="1"/>
  <c r="A163" i="30"/>
  <c r="A49" i="30"/>
  <c r="M24" i="30"/>
  <c r="M50" i="30"/>
  <c r="M218" i="30" s="1"/>
  <c r="M51" i="30"/>
  <c r="M219" i="30" s="1"/>
  <c r="M52" i="30"/>
  <c r="M220" i="30" s="1"/>
  <c r="M53" i="30"/>
  <c r="M239" i="30" s="1"/>
  <c r="M48" i="30"/>
  <c r="M49" i="30"/>
  <c r="M217" i="30" s="1"/>
  <c r="M54" i="30"/>
  <c r="M55" i="30"/>
  <c r="M241" i="30" s="1"/>
  <c r="M57" i="30"/>
  <c r="M62" i="30"/>
  <c r="M248" i="30" s="1"/>
  <c r="M63" i="30"/>
  <c r="M231" i="30" s="1"/>
  <c r="M61" i="30"/>
  <c r="M247" i="30" s="1"/>
  <c r="M58" i="30"/>
  <c r="M244" i="30" s="1"/>
  <c r="M59" i="30"/>
  <c r="M245" i="30" s="1"/>
  <c r="M60" i="30"/>
  <c r="M228" i="30" s="1"/>
  <c r="M56" i="30"/>
  <c r="M242" i="30" s="1"/>
  <c r="U19" i="30"/>
  <c r="U29" i="30"/>
  <c r="U31" i="30"/>
  <c r="U182" i="30" s="1"/>
  <c r="U32" i="30"/>
  <c r="U201" i="30" s="1"/>
  <c r="U33" i="30"/>
  <c r="U184" i="30" s="1"/>
  <c r="U30" i="30"/>
  <c r="U163" i="30" s="1"/>
  <c r="U34" i="30"/>
  <c r="U35" i="30"/>
  <c r="U186" i="30" s="1"/>
  <c r="U36" i="30"/>
  <c r="U41" i="30"/>
  <c r="U42" i="30"/>
  <c r="U39" i="30"/>
  <c r="U208" i="30" s="1"/>
  <c r="U37" i="30"/>
  <c r="U188" i="30" s="1"/>
  <c r="U43" i="30"/>
  <c r="U44" i="30"/>
  <c r="U38" i="30"/>
  <c r="U207" i="30" s="1"/>
  <c r="U40" i="30"/>
  <c r="L244" i="30"/>
  <c r="B19" i="30"/>
  <c r="B32" i="30"/>
  <c r="B165" i="30" s="1"/>
  <c r="B34" i="30"/>
  <c r="B185" i="30" s="1"/>
  <c r="B29" i="30"/>
  <c r="B162" i="30" s="1"/>
  <c r="B35" i="30"/>
  <c r="B168" i="30" s="1"/>
  <c r="B30" i="30"/>
  <c r="B163" i="30" s="1"/>
  <c r="B33" i="30"/>
  <c r="B202" i="30" s="1"/>
  <c r="B36" i="30"/>
  <c r="B205" i="30" s="1"/>
  <c r="B31" i="30"/>
  <c r="B182" i="30" s="1"/>
  <c r="B37" i="30"/>
  <c r="B188" i="30" s="1"/>
  <c r="B38" i="30"/>
  <c r="B39" i="30"/>
  <c r="B40" i="30"/>
  <c r="B42" i="30"/>
  <c r="B41" i="30"/>
  <c r="B44" i="30"/>
  <c r="B43" i="30"/>
  <c r="AB20" i="30"/>
  <c r="T19" i="30"/>
  <c r="T30" i="30"/>
  <c r="T181" i="30" s="1"/>
  <c r="T32" i="30"/>
  <c r="T33" i="30"/>
  <c r="T202" i="30" s="1"/>
  <c r="T34" i="30"/>
  <c r="T185" i="30" s="1"/>
  <c r="T31" i="30"/>
  <c r="T182" i="30" s="1"/>
  <c r="T35" i="30"/>
  <c r="T186" i="30" s="1"/>
  <c r="T29" i="30"/>
  <c r="T162" i="30" s="1"/>
  <c r="T36" i="30"/>
  <c r="T39" i="30"/>
  <c r="T208" i="30" s="1"/>
  <c r="T41" i="30"/>
  <c r="T42" i="30"/>
  <c r="T43" i="30"/>
  <c r="T40" i="30"/>
  <c r="T44" i="30"/>
  <c r="T38" i="30"/>
  <c r="T207" i="30" s="1"/>
  <c r="T37" i="30"/>
  <c r="T188" i="30" s="1"/>
  <c r="AA24" i="30"/>
  <c r="AA52" i="30"/>
  <c r="AA220" i="30" s="1"/>
  <c r="AA53" i="30"/>
  <c r="AA239" i="30" s="1"/>
  <c r="AA54" i="30"/>
  <c r="AA222" i="30" s="1"/>
  <c r="AA55" i="30"/>
  <c r="AA241" i="30" s="1"/>
  <c r="AA48" i="30"/>
  <c r="AA49" i="30"/>
  <c r="AA217" i="30" s="1"/>
  <c r="AA50" i="30"/>
  <c r="AA218" i="30" s="1"/>
  <c r="AA51" i="30"/>
  <c r="AA219" i="30" s="1"/>
  <c r="AA62" i="30"/>
  <c r="AA248" i="30" s="1"/>
  <c r="AA63" i="30"/>
  <c r="AA249" i="30" s="1"/>
  <c r="AA56" i="30"/>
  <c r="AA242" i="30" s="1"/>
  <c r="AA57" i="30"/>
  <c r="AA58" i="30"/>
  <c r="AA244" i="30" s="1"/>
  <c r="AA59" i="30"/>
  <c r="AA245" i="30" s="1"/>
  <c r="AA61" i="30"/>
  <c r="AA60" i="30"/>
  <c r="AA246" i="30" s="1"/>
  <c r="K24" i="30"/>
  <c r="K52" i="30"/>
  <c r="K238" i="30" s="1"/>
  <c r="K53" i="30"/>
  <c r="K221" i="30" s="1"/>
  <c r="K54" i="30"/>
  <c r="K240" i="30" s="1"/>
  <c r="K55" i="30"/>
  <c r="K223" i="30" s="1"/>
  <c r="K48" i="30"/>
  <c r="K49" i="30"/>
  <c r="K217" i="30" s="1"/>
  <c r="K50" i="30"/>
  <c r="K236" i="30" s="1"/>
  <c r="K51" i="30"/>
  <c r="K237" i="30" s="1"/>
  <c r="K62" i="30"/>
  <c r="K230" i="30" s="1"/>
  <c r="K63" i="30"/>
  <c r="K231" i="30" s="1"/>
  <c r="K56" i="30"/>
  <c r="K242" i="30" s="1"/>
  <c r="K57" i="30"/>
  <c r="K58" i="30"/>
  <c r="K244" i="30" s="1"/>
  <c r="K59" i="30"/>
  <c r="K245" i="30" s="1"/>
  <c r="K60" i="30"/>
  <c r="K228" i="30" s="1"/>
  <c r="K61" i="30"/>
  <c r="K247" i="30" s="1"/>
  <c r="Z24" i="30"/>
  <c r="Z53" i="30"/>
  <c r="Z221" i="30" s="1"/>
  <c r="Z54" i="30"/>
  <c r="Z240" i="30" s="1"/>
  <c r="Z55" i="30"/>
  <c r="Z223" i="30" s="1"/>
  <c r="Z48" i="30"/>
  <c r="Z49" i="30"/>
  <c r="Z217" i="30" s="1"/>
  <c r="Z50" i="30"/>
  <c r="Z218" i="30" s="1"/>
  <c r="Z51" i="30"/>
  <c r="Z237" i="30" s="1"/>
  <c r="Z52" i="30"/>
  <c r="Z220" i="30" s="1"/>
  <c r="Z62" i="30"/>
  <c r="Z248" i="30" s="1"/>
  <c r="Z63" i="30"/>
  <c r="Z249" i="30" s="1"/>
  <c r="Z56" i="30"/>
  <c r="Z242" i="30" s="1"/>
  <c r="Z57" i="30"/>
  <c r="Z58" i="30"/>
  <c r="Z226" i="30" s="1"/>
  <c r="Z59" i="30"/>
  <c r="Z245" i="30" s="1"/>
  <c r="Z61" i="30"/>
  <c r="Z247" i="30" s="1"/>
  <c r="Z60" i="30"/>
  <c r="Z228" i="30" s="1"/>
  <c r="J20" i="30"/>
  <c r="R19" i="30"/>
  <c r="R32" i="30"/>
  <c r="R201" i="30" s="1"/>
  <c r="R34" i="30"/>
  <c r="R167" i="30" s="1"/>
  <c r="R35" i="30"/>
  <c r="R204" i="30" s="1"/>
  <c r="R36" i="30"/>
  <c r="R187" i="30" s="1"/>
  <c r="R33" i="30"/>
  <c r="R184" i="30" s="1"/>
  <c r="R30" i="30"/>
  <c r="R199" i="30" s="1"/>
  <c r="R31" i="30"/>
  <c r="R182" i="30" s="1"/>
  <c r="R29" i="30"/>
  <c r="R162" i="30" s="1"/>
  <c r="R37" i="30"/>
  <c r="R188" i="30" s="1"/>
  <c r="R42" i="30"/>
  <c r="R38" i="30"/>
  <c r="R207" i="30" s="1"/>
  <c r="R40" i="30"/>
  <c r="R39" i="30"/>
  <c r="R208" i="30" s="1"/>
  <c r="R41" i="30"/>
  <c r="R43" i="30"/>
  <c r="R44" i="30"/>
  <c r="B21" i="30"/>
  <c r="M20" i="30"/>
  <c r="AC19" i="30"/>
  <c r="AC29" i="30"/>
  <c r="AC162" i="30" s="1"/>
  <c r="AC31" i="30"/>
  <c r="AC182" i="30" s="1"/>
  <c r="AC32" i="30"/>
  <c r="AC183" i="30" s="1"/>
  <c r="AC33" i="30"/>
  <c r="AC202" i="30" s="1"/>
  <c r="AC36" i="30"/>
  <c r="AC187" i="30" s="1"/>
  <c r="AC34" i="30"/>
  <c r="AC167" i="30" s="1"/>
  <c r="AC30" i="30"/>
  <c r="AC199" i="30" s="1"/>
  <c r="AC35" i="30"/>
  <c r="AC204" i="30" s="1"/>
  <c r="AC38" i="30"/>
  <c r="AC207" i="30" s="1"/>
  <c r="AC40" i="30"/>
  <c r="AC41" i="30"/>
  <c r="AC42" i="30"/>
  <c r="AC39" i="30"/>
  <c r="AC208" i="30" s="1"/>
  <c r="AC37" i="30"/>
  <c r="AC188" i="30" s="1"/>
  <c r="AC43" i="30"/>
  <c r="AC44" i="30"/>
  <c r="K219" i="30"/>
  <c r="AB24" i="30"/>
  <c r="AB51" i="30"/>
  <c r="AB219" i="30" s="1"/>
  <c r="AB52" i="30"/>
  <c r="AB238" i="30" s="1"/>
  <c r="AB53" i="30"/>
  <c r="AB239" i="30" s="1"/>
  <c r="AB54" i="30"/>
  <c r="AB222" i="30" s="1"/>
  <c r="AB48" i="30"/>
  <c r="AB49" i="30"/>
  <c r="AB217" i="30" s="1"/>
  <c r="AB50" i="30"/>
  <c r="AB236" i="30" s="1"/>
  <c r="AB55" i="30"/>
  <c r="AB223" i="30" s="1"/>
  <c r="AB62" i="30"/>
  <c r="AB230" i="30" s="1"/>
  <c r="AB56" i="30"/>
  <c r="AB242" i="30" s="1"/>
  <c r="AB57" i="30"/>
  <c r="AB60" i="30"/>
  <c r="AB246" i="30" s="1"/>
  <c r="AB58" i="30"/>
  <c r="AB226" i="30" s="1"/>
  <c r="AB63" i="30"/>
  <c r="AB231" i="30" s="1"/>
  <c r="AB59" i="30"/>
  <c r="AB245" i="30" s="1"/>
  <c r="AB61" i="30"/>
  <c r="AB247" i="30" s="1"/>
  <c r="B24" i="30"/>
  <c r="B53" i="30"/>
  <c r="B221" i="30" s="1"/>
  <c r="B54" i="30"/>
  <c r="B222" i="30" s="1"/>
  <c r="B55" i="30"/>
  <c r="B223" i="30" s="1"/>
  <c r="B48" i="30"/>
  <c r="B50" i="30"/>
  <c r="B218" i="30" s="1"/>
  <c r="B51" i="30"/>
  <c r="B219" i="30" s="1"/>
  <c r="B52" i="30"/>
  <c r="B238" i="30" s="1"/>
  <c r="B49" i="30"/>
  <c r="B235" i="30" s="1"/>
  <c r="B56" i="30"/>
  <c r="B242" i="30" s="1"/>
  <c r="B57" i="30"/>
  <c r="B58" i="30"/>
  <c r="B226" i="30" s="1"/>
  <c r="B59" i="30"/>
  <c r="B245" i="30" s="1"/>
  <c r="B61" i="30"/>
  <c r="B62" i="30"/>
  <c r="B248" i="30" s="1"/>
  <c r="B60" i="30"/>
  <c r="B228" i="30" s="1"/>
  <c r="B63" i="30"/>
  <c r="B231" i="30" s="1"/>
  <c r="Z20" i="30"/>
  <c r="J19" i="30"/>
  <c r="J32" i="30"/>
  <c r="J165" i="30" s="1"/>
  <c r="J34" i="30"/>
  <c r="J185" i="30" s="1"/>
  <c r="J35" i="30"/>
  <c r="J186" i="30" s="1"/>
  <c r="J36" i="30"/>
  <c r="J187" i="30" s="1"/>
  <c r="J29" i="30"/>
  <c r="J162" i="30" s="1"/>
  <c r="J33" i="30"/>
  <c r="J202" i="30" s="1"/>
  <c r="J30" i="30"/>
  <c r="J199" i="30" s="1"/>
  <c r="J31" i="30"/>
  <c r="J200" i="30" s="1"/>
  <c r="J37" i="30"/>
  <c r="J188" i="30" s="1"/>
  <c r="J38" i="30"/>
  <c r="J207" i="30" s="1"/>
  <c r="J39" i="30"/>
  <c r="J42" i="30"/>
  <c r="J40" i="30"/>
  <c r="J41" i="30"/>
  <c r="J43" i="30"/>
  <c r="J44" i="30"/>
  <c r="C21" i="30"/>
  <c r="C20" i="30"/>
  <c r="U24" i="30"/>
  <c r="U50" i="30"/>
  <c r="U236" i="30" s="1"/>
  <c r="U51" i="30"/>
  <c r="U237" i="30" s="1"/>
  <c r="U52" i="30"/>
  <c r="U238" i="30" s="1"/>
  <c r="U53" i="30"/>
  <c r="U221" i="30" s="1"/>
  <c r="U55" i="30"/>
  <c r="U223" i="30" s="1"/>
  <c r="U49" i="30"/>
  <c r="U235" i="30" s="1"/>
  <c r="U54" i="30"/>
  <c r="U240" i="30" s="1"/>
  <c r="U48" i="30"/>
  <c r="U63" i="30"/>
  <c r="U231" i="30" s="1"/>
  <c r="U56" i="30"/>
  <c r="U242" i="30" s="1"/>
  <c r="U57" i="30"/>
  <c r="U58" i="30"/>
  <c r="U226" i="30" s="1"/>
  <c r="U59" i="30"/>
  <c r="U245" i="30" s="1"/>
  <c r="U61" i="30"/>
  <c r="U247" i="30" s="1"/>
  <c r="U60" i="30"/>
  <c r="U246" i="30" s="1"/>
  <c r="U62" i="30"/>
  <c r="U248" i="30" s="1"/>
  <c r="E24" i="30"/>
  <c r="E50" i="30"/>
  <c r="E218" i="30" s="1"/>
  <c r="E51" i="30"/>
  <c r="E219" i="30" s="1"/>
  <c r="E52" i="30"/>
  <c r="E238" i="30" s="1"/>
  <c r="E53" i="30"/>
  <c r="E239" i="30" s="1"/>
  <c r="E55" i="30"/>
  <c r="E241" i="30" s="1"/>
  <c r="E48" i="30"/>
  <c r="E54" i="30"/>
  <c r="E222" i="30" s="1"/>
  <c r="E49" i="30"/>
  <c r="E235" i="30" s="1"/>
  <c r="E63" i="30"/>
  <c r="E231" i="30" s="1"/>
  <c r="E56" i="30"/>
  <c r="E242" i="30" s="1"/>
  <c r="E57" i="30"/>
  <c r="E58" i="30"/>
  <c r="E226" i="30" s="1"/>
  <c r="E59" i="30"/>
  <c r="E245" i="30" s="1"/>
  <c r="E60" i="30"/>
  <c r="E246" i="30" s="1"/>
  <c r="E61" i="30"/>
  <c r="E247" i="30" s="1"/>
  <c r="E62" i="30"/>
  <c r="E248" i="30" s="1"/>
  <c r="AC20" i="30"/>
  <c r="E19" i="30"/>
  <c r="E29" i="30"/>
  <c r="E162" i="30" s="1"/>
  <c r="E31" i="30"/>
  <c r="E182" i="30" s="1"/>
  <c r="E32" i="30"/>
  <c r="E183" i="30" s="1"/>
  <c r="E33" i="30"/>
  <c r="E202" i="30" s="1"/>
  <c r="E30" i="30"/>
  <c r="E181" i="30" s="1"/>
  <c r="E35" i="30"/>
  <c r="E186" i="30" s="1"/>
  <c r="E34" i="30"/>
  <c r="E167" i="30" s="1"/>
  <c r="E36" i="30"/>
  <c r="E43" i="30"/>
  <c r="E37" i="30"/>
  <c r="E188" i="30" s="1"/>
  <c r="E44" i="30"/>
  <c r="E38" i="30"/>
  <c r="E207" i="30" s="1"/>
  <c r="E40" i="30"/>
  <c r="E41" i="30"/>
  <c r="E42" i="30"/>
  <c r="E39" i="30"/>
  <c r="AB244" i="30"/>
  <c r="D24" i="30"/>
  <c r="D51" i="30"/>
  <c r="D219" i="30" s="1"/>
  <c r="D52" i="30"/>
  <c r="D220" i="30" s="1"/>
  <c r="D53" i="30"/>
  <c r="D221" i="30" s="1"/>
  <c r="D54" i="30"/>
  <c r="D222" i="30" s="1"/>
  <c r="D48" i="30"/>
  <c r="D49" i="30"/>
  <c r="D235" i="30" s="1"/>
  <c r="D50" i="30"/>
  <c r="D218" i="30" s="1"/>
  <c r="D55" i="30"/>
  <c r="D241" i="30" s="1"/>
  <c r="D62" i="30"/>
  <c r="D230" i="30" s="1"/>
  <c r="D63" i="30"/>
  <c r="D231" i="30" s="1"/>
  <c r="D56" i="30"/>
  <c r="D242" i="30" s="1"/>
  <c r="D58" i="30"/>
  <c r="D226" i="30" s="1"/>
  <c r="D60" i="30"/>
  <c r="D228" i="30" s="1"/>
  <c r="D57" i="30"/>
  <c r="D59" i="30"/>
  <c r="D245" i="30" s="1"/>
  <c r="D61" i="30"/>
  <c r="D19" i="30"/>
  <c r="D30" i="30"/>
  <c r="D163" i="30" s="1"/>
  <c r="D32" i="30"/>
  <c r="D165" i="30" s="1"/>
  <c r="D33" i="30"/>
  <c r="D202" i="30" s="1"/>
  <c r="D34" i="30"/>
  <c r="D203" i="30" s="1"/>
  <c r="D31" i="30"/>
  <c r="D182" i="30" s="1"/>
  <c r="D36" i="30"/>
  <c r="D187" i="30" s="1"/>
  <c r="D35" i="30"/>
  <c r="D204" i="30" s="1"/>
  <c r="D29" i="30"/>
  <c r="D162" i="30" s="1"/>
  <c r="D39" i="30"/>
  <c r="D41" i="30"/>
  <c r="D42" i="30"/>
  <c r="D43" i="30"/>
  <c r="D37" i="30"/>
  <c r="D188" i="30" s="1"/>
  <c r="D40" i="30"/>
  <c r="D44" i="30"/>
  <c r="D38" i="30"/>
  <c r="D207" i="30" s="1"/>
  <c r="C220" i="30"/>
  <c r="S24" i="30"/>
  <c r="S52" i="30"/>
  <c r="S238" i="30" s="1"/>
  <c r="S53" i="30"/>
  <c r="S221" i="30" s="1"/>
  <c r="S54" i="30"/>
  <c r="S240" i="30" s="1"/>
  <c r="S55" i="30"/>
  <c r="S241" i="30" s="1"/>
  <c r="S48" i="30"/>
  <c r="S49" i="30"/>
  <c r="S235" i="30" s="1"/>
  <c r="S51" i="30"/>
  <c r="S237" i="30" s="1"/>
  <c r="S50" i="30"/>
  <c r="S218" i="30" s="1"/>
  <c r="S63" i="30"/>
  <c r="S249" i="30" s="1"/>
  <c r="S56" i="30"/>
  <c r="S242" i="30" s="1"/>
  <c r="S57" i="30"/>
  <c r="S58" i="30"/>
  <c r="S226" i="30" s="1"/>
  <c r="S59" i="30"/>
  <c r="S245" i="30" s="1"/>
  <c r="S60" i="30"/>
  <c r="S228" i="30" s="1"/>
  <c r="S61" i="30"/>
  <c r="S247" i="30" s="1"/>
  <c r="S62" i="30"/>
  <c r="S248" i="30" s="1"/>
  <c r="R24" i="30"/>
  <c r="R53" i="30"/>
  <c r="R221" i="30" s="1"/>
  <c r="R54" i="30"/>
  <c r="R240" i="30" s="1"/>
  <c r="R55" i="30"/>
  <c r="R241" i="30" s="1"/>
  <c r="R48" i="30"/>
  <c r="R49" i="30"/>
  <c r="R235" i="30" s="1"/>
  <c r="R50" i="30"/>
  <c r="R236" i="30" s="1"/>
  <c r="R51" i="30"/>
  <c r="R219" i="30" s="1"/>
  <c r="R52" i="30"/>
  <c r="R238" i="30" s="1"/>
  <c r="R62" i="30"/>
  <c r="R248" i="30" s="1"/>
  <c r="R63" i="30"/>
  <c r="R231" i="30" s="1"/>
  <c r="R56" i="30"/>
  <c r="R242" i="30" s="1"/>
  <c r="R57" i="30"/>
  <c r="R58" i="30"/>
  <c r="R244" i="30" s="1"/>
  <c r="R60" i="30"/>
  <c r="R228" i="30" s="1"/>
  <c r="R61" i="30"/>
  <c r="R247" i="30" s="1"/>
  <c r="R59" i="30"/>
  <c r="R245" i="30" s="1"/>
  <c r="R20" i="30"/>
  <c r="Z19" i="30"/>
  <c r="Z32" i="30"/>
  <c r="Z165" i="30" s="1"/>
  <c r="Z34" i="30"/>
  <c r="Z203" i="30" s="1"/>
  <c r="Z35" i="30"/>
  <c r="Z186" i="30" s="1"/>
  <c r="Z36" i="30"/>
  <c r="Z187" i="30" s="1"/>
  <c r="Z29" i="30"/>
  <c r="Z162" i="30" s="1"/>
  <c r="Z30" i="30"/>
  <c r="Z163" i="30" s="1"/>
  <c r="Z31" i="30"/>
  <c r="Z200" i="30" s="1"/>
  <c r="Z33" i="30"/>
  <c r="Z202" i="30" s="1"/>
  <c r="Z37" i="30"/>
  <c r="Z188" i="30" s="1"/>
  <c r="Z42" i="30"/>
  <c r="Z38" i="30"/>
  <c r="Z207" i="30" s="1"/>
  <c r="Z39" i="30"/>
  <c r="Z208" i="30" s="1"/>
  <c r="Z40" i="30"/>
  <c r="Z41" i="30"/>
  <c r="Z43" i="30"/>
  <c r="Z44" i="30"/>
  <c r="B20" i="30"/>
  <c r="AA238" i="30"/>
  <c r="E244" i="30"/>
  <c r="U244" i="30"/>
  <c r="AC245" i="30"/>
  <c r="AA247" i="30"/>
  <c r="AG24" i="30"/>
  <c r="AG54" i="30"/>
  <c r="AG240" i="30" s="1"/>
  <c r="AG55" i="30"/>
  <c r="AG223" i="30" s="1"/>
  <c r="AG48" i="30"/>
  <c r="AG216" i="30" s="1"/>
  <c r="AG49" i="30"/>
  <c r="AG235" i="30" s="1"/>
  <c r="AG50" i="30"/>
  <c r="AG218" i="30" s="1"/>
  <c r="AG51" i="30"/>
  <c r="AG219" i="30" s="1"/>
  <c r="AG53" i="30"/>
  <c r="AG221" i="30" s="1"/>
  <c r="AG52" i="30"/>
  <c r="AG220" i="30" s="1"/>
  <c r="AG59" i="30"/>
  <c r="AG245" i="30" s="1"/>
  <c r="AG61" i="30"/>
  <c r="AG247" i="30" s="1"/>
  <c r="AG60" i="30"/>
  <c r="AG246" i="30" s="1"/>
  <c r="AG62" i="30"/>
  <c r="AG230" i="30" s="1"/>
  <c r="AG57" i="30"/>
  <c r="AG225" i="30" s="1"/>
  <c r="AG58" i="30"/>
  <c r="AG226" i="30" s="1"/>
  <c r="AG56" i="30"/>
  <c r="AG242" i="30" s="1"/>
  <c r="AG63" i="30"/>
  <c r="AG249" i="30" s="1"/>
  <c r="Y24" i="30"/>
  <c r="Y54" i="30"/>
  <c r="Y222" i="30" s="1"/>
  <c r="Y55" i="30"/>
  <c r="Y241" i="30" s="1"/>
  <c r="Y48" i="30"/>
  <c r="Y49" i="30"/>
  <c r="Y235" i="30" s="1"/>
  <c r="Y50" i="30"/>
  <c r="Y218" i="30" s="1"/>
  <c r="Y51" i="30"/>
  <c r="Y219" i="30" s="1"/>
  <c r="Y52" i="30"/>
  <c r="Y220" i="30" s="1"/>
  <c r="Y53" i="30"/>
  <c r="Y221" i="30" s="1"/>
  <c r="Y59" i="30"/>
  <c r="Y245" i="30" s="1"/>
  <c r="Y60" i="30"/>
  <c r="Y246" i="30" s="1"/>
  <c r="Y61" i="30"/>
  <c r="Y247" i="30" s="1"/>
  <c r="Y62" i="30"/>
  <c r="Y248" i="30" s="1"/>
  <c r="Y63" i="30"/>
  <c r="Y231" i="30" s="1"/>
  <c r="Y56" i="30"/>
  <c r="Y242" i="30" s="1"/>
  <c r="Y57" i="30"/>
  <c r="Y58" i="30"/>
  <c r="Y226" i="30" s="1"/>
  <c r="Q24" i="30"/>
  <c r="Q54" i="30"/>
  <c r="Q240" i="30" s="1"/>
  <c r="Q55" i="30"/>
  <c r="Q223" i="30" s="1"/>
  <c r="Q48" i="30"/>
  <c r="Q49" i="30"/>
  <c r="Q235" i="30" s="1"/>
  <c r="Q50" i="30"/>
  <c r="Q236" i="30" s="1"/>
  <c r="Q51" i="30"/>
  <c r="Q219" i="30" s="1"/>
  <c r="Q53" i="30"/>
  <c r="Q239" i="30" s="1"/>
  <c r="Q52" i="30"/>
  <c r="Q238" i="30" s="1"/>
  <c r="Q59" i="30"/>
  <c r="Q245" i="30" s="1"/>
  <c r="Q60" i="30"/>
  <c r="Q228" i="30" s="1"/>
  <c r="Q61" i="30"/>
  <c r="Q247" i="30" s="1"/>
  <c r="Q62" i="30"/>
  <c r="Q230" i="30" s="1"/>
  <c r="Q58" i="30"/>
  <c r="Q244" i="30" s="1"/>
  <c r="Q57" i="30"/>
  <c r="Q56" i="30"/>
  <c r="Q242" i="30" s="1"/>
  <c r="Q63" i="30"/>
  <c r="Q231" i="30" s="1"/>
  <c r="I24" i="30"/>
  <c r="I54" i="30"/>
  <c r="I240" i="30" s="1"/>
  <c r="I55" i="30"/>
  <c r="I223" i="30" s="1"/>
  <c r="I48" i="30"/>
  <c r="I49" i="30"/>
  <c r="I235" i="30" s="1"/>
  <c r="I50" i="30"/>
  <c r="I218" i="30" s="1"/>
  <c r="I51" i="30"/>
  <c r="I219" i="30" s="1"/>
  <c r="I52" i="30"/>
  <c r="I238" i="30" s="1"/>
  <c r="I53" i="30"/>
  <c r="I239" i="30" s="1"/>
  <c r="I59" i="30"/>
  <c r="I245" i="30" s="1"/>
  <c r="I60" i="30"/>
  <c r="I246" i="30" s="1"/>
  <c r="I61" i="30"/>
  <c r="I247" i="30" s="1"/>
  <c r="I62" i="30"/>
  <c r="I230" i="30" s="1"/>
  <c r="I63" i="30"/>
  <c r="I231" i="30" s="1"/>
  <c r="I56" i="30"/>
  <c r="I242" i="30" s="1"/>
  <c r="I57" i="30"/>
  <c r="I58" i="30"/>
  <c r="I244" i="30" s="1"/>
  <c r="AG20" i="30"/>
  <c r="Y20" i="30"/>
  <c r="Q20" i="30"/>
  <c r="I20" i="30"/>
  <c r="AG19" i="30"/>
  <c r="AG33" i="30"/>
  <c r="AG202" i="30" s="1"/>
  <c r="AG35" i="30"/>
  <c r="AG204" i="30" s="1"/>
  <c r="AG36" i="30"/>
  <c r="AG29" i="30"/>
  <c r="AG162" i="30" s="1"/>
  <c r="AG34" i="30"/>
  <c r="AG185" i="30" s="1"/>
  <c r="AG31" i="30"/>
  <c r="AG182" i="30" s="1"/>
  <c r="AG30" i="30"/>
  <c r="AG163" i="30" s="1"/>
  <c r="AG32" i="30"/>
  <c r="AG201" i="30" s="1"/>
  <c r="AG37" i="30"/>
  <c r="AG38" i="30"/>
  <c r="AG41" i="30"/>
  <c r="AG174" i="30" s="1"/>
  <c r="AG43" i="30"/>
  <c r="AG39" i="30"/>
  <c r="AG208" i="30" s="1"/>
  <c r="AG40" i="30"/>
  <c r="AG42" i="30"/>
  <c r="AG175" i="30" s="1"/>
  <c r="AG44" i="30"/>
  <c r="Y19" i="30"/>
  <c r="Y33" i="30"/>
  <c r="Y184" i="30" s="1"/>
  <c r="Y35" i="30"/>
  <c r="Y204" i="30" s="1"/>
  <c r="Y36" i="30"/>
  <c r="Y29" i="30"/>
  <c r="Y162" i="30" s="1"/>
  <c r="Y30" i="30"/>
  <c r="Y163" i="30" s="1"/>
  <c r="Y31" i="30"/>
  <c r="Y182" i="30" s="1"/>
  <c r="Y34" i="30"/>
  <c r="Y167" i="30" s="1"/>
  <c r="Y32" i="30"/>
  <c r="Y183" i="30" s="1"/>
  <c r="Y38" i="30"/>
  <c r="Y207" i="30" s="1"/>
  <c r="Y39" i="30"/>
  <c r="Y208" i="30" s="1"/>
  <c r="Y43" i="30"/>
  <c r="Y40" i="30"/>
  <c r="Y41" i="30"/>
  <c r="Y42" i="30"/>
  <c r="Y44" i="30"/>
  <c r="Y37" i="30"/>
  <c r="Y188" i="30" s="1"/>
  <c r="Q19" i="30"/>
  <c r="Q33" i="30"/>
  <c r="Q202" i="30" s="1"/>
  <c r="Q35" i="30"/>
  <c r="Q204" i="30" s="1"/>
  <c r="Q36" i="30"/>
  <c r="Q187" i="30" s="1"/>
  <c r="Q29" i="30"/>
  <c r="Q162" i="30" s="1"/>
  <c r="Q34" i="30"/>
  <c r="Q203" i="30" s="1"/>
  <c r="Q30" i="30"/>
  <c r="Q199" i="30" s="1"/>
  <c r="Q32" i="30"/>
  <c r="Q183" i="30" s="1"/>
  <c r="Q31" i="30"/>
  <c r="Q182" i="30" s="1"/>
  <c r="Q37" i="30"/>
  <c r="Q188" i="30" s="1"/>
  <c r="Q38" i="30"/>
  <c r="Q207" i="30" s="1"/>
  <c r="Q43" i="30"/>
  <c r="Q40" i="30"/>
  <c r="Q39" i="30"/>
  <c r="Q208" i="30" s="1"/>
  <c r="Q41" i="30"/>
  <c r="Q44" i="30"/>
  <c r="Q42" i="30"/>
  <c r="I19" i="30"/>
  <c r="I33" i="30"/>
  <c r="I184" i="30" s="1"/>
  <c r="I35" i="30"/>
  <c r="I204" i="30" s="1"/>
  <c r="I36" i="30"/>
  <c r="I187" i="30" s="1"/>
  <c r="I29" i="30"/>
  <c r="I162" i="30" s="1"/>
  <c r="I34" i="30"/>
  <c r="I167" i="30" s="1"/>
  <c r="I30" i="30"/>
  <c r="I199" i="30" s="1"/>
  <c r="I31" i="30"/>
  <c r="I182" i="30" s="1"/>
  <c r="I32" i="30"/>
  <c r="I183" i="30" s="1"/>
  <c r="I37" i="30"/>
  <c r="I188" i="30" s="1"/>
  <c r="I38" i="30"/>
  <c r="I207" i="30" s="1"/>
  <c r="I39" i="30"/>
  <c r="I40" i="30"/>
  <c r="I41" i="30"/>
  <c r="I43" i="30"/>
  <c r="I42" i="30"/>
  <c r="I44" i="30"/>
  <c r="AA223" i="30"/>
  <c r="D248" i="30"/>
  <c r="AF24" i="30"/>
  <c r="AF55" i="30"/>
  <c r="AF223" i="30" s="1"/>
  <c r="AF48" i="30"/>
  <c r="AF49" i="30"/>
  <c r="AF235" i="30" s="1"/>
  <c r="AF50" i="30"/>
  <c r="AF218" i="30" s="1"/>
  <c r="AF51" i="30"/>
  <c r="AF237" i="30" s="1"/>
  <c r="AF52" i="30"/>
  <c r="AF220" i="30" s="1"/>
  <c r="AF54" i="30"/>
  <c r="AF240" i="30" s="1"/>
  <c r="AF53" i="30"/>
  <c r="AF239" i="30" s="1"/>
  <c r="AF63" i="30"/>
  <c r="AF231" i="30" s="1"/>
  <c r="AF56" i="30"/>
  <c r="AF242" i="30" s="1"/>
  <c r="AF57" i="30"/>
  <c r="AF58" i="30"/>
  <c r="AF226" i="30" s="1"/>
  <c r="AF59" i="30"/>
  <c r="AF245" i="30" s="1"/>
  <c r="AF60" i="30"/>
  <c r="AF246" i="30" s="1"/>
  <c r="AF61" i="30"/>
  <c r="AF247" i="30" s="1"/>
  <c r="AF62" i="30"/>
  <c r="AF248" i="30" s="1"/>
  <c r="X24" i="30"/>
  <c r="X55" i="30"/>
  <c r="X223" i="30" s="1"/>
  <c r="X48" i="30"/>
  <c r="X49" i="30"/>
  <c r="X217" i="30" s="1"/>
  <c r="X50" i="30"/>
  <c r="X218" i="30" s="1"/>
  <c r="X51" i="30"/>
  <c r="X219" i="30" s="1"/>
  <c r="X52" i="30"/>
  <c r="X220" i="30" s="1"/>
  <c r="X53" i="30"/>
  <c r="X239" i="30" s="1"/>
  <c r="X54" i="30"/>
  <c r="X222" i="30" s="1"/>
  <c r="X62" i="30"/>
  <c r="X230" i="30" s="1"/>
  <c r="X63" i="30"/>
  <c r="X231" i="30" s="1"/>
  <c r="X56" i="30"/>
  <c r="X242" i="30" s="1"/>
  <c r="X57" i="30"/>
  <c r="X58" i="30"/>
  <c r="X226" i="30" s="1"/>
  <c r="X59" i="30"/>
  <c r="X245" i="30" s="1"/>
  <c r="X61" i="30"/>
  <c r="X247" i="30" s="1"/>
  <c r="X60" i="30"/>
  <c r="X228" i="30" s="1"/>
  <c r="P24" i="30"/>
  <c r="P55" i="30"/>
  <c r="P223" i="30" s="1"/>
  <c r="P48" i="30"/>
  <c r="P49" i="30"/>
  <c r="P217" i="30" s="1"/>
  <c r="P50" i="30"/>
  <c r="P236" i="30" s="1"/>
  <c r="P51" i="30"/>
  <c r="P219" i="30" s="1"/>
  <c r="P52" i="30"/>
  <c r="P238" i="30" s="1"/>
  <c r="P53" i="30"/>
  <c r="P221" i="30" s="1"/>
  <c r="P54" i="30"/>
  <c r="P240" i="30" s="1"/>
  <c r="P62" i="30"/>
  <c r="P230" i="30" s="1"/>
  <c r="P63" i="30"/>
  <c r="P231" i="30" s="1"/>
  <c r="P56" i="30"/>
  <c r="P242" i="30" s="1"/>
  <c r="P57" i="30"/>
  <c r="P58" i="30"/>
  <c r="P244" i="30" s="1"/>
  <c r="P59" i="30"/>
  <c r="P245" i="30" s="1"/>
  <c r="P60" i="30"/>
  <c r="P246" i="30" s="1"/>
  <c r="P61" i="30"/>
  <c r="H24" i="30"/>
  <c r="H55" i="30"/>
  <c r="H241" i="30" s="1"/>
  <c r="H48" i="30"/>
  <c r="H49" i="30"/>
  <c r="H235" i="30" s="1"/>
  <c r="H50" i="30"/>
  <c r="H236" i="30" s="1"/>
  <c r="H51" i="30"/>
  <c r="H219" i="30" s="1"/>
  <c r="H52" i="30"/>
  <c r="H220" i="30" s="1"/>
  <c r="H53" i="30"/>
  <c r="H221" i="30" s="1"/>
  <c r="H54" i="30"/>
  <c r="H240" i="30" s="1"/>
  <c r="H56" i="30"/>
  <c r="H242" i="30" s="1"/>
  <c r="H57" i="30"/>
  <c r="H58" i="30"/>
  <c r="H226" i="30" s="1"/>
  <c r="H59" i="30"/>
  <c r="H245" i="30" s="1"/>
  <c r="H62" i="30"/>
  <c r="H248" i="30" s="1"/>
  <c r="H60" i="30"/>
  <c r="H228" i="30" s="1"/>
  <c r="H61" i="30"/>
  <c r="H247" i="30" s="1"/>
  <c r="H63" i="30"/>
  <c r="H249" i="30" s="1"/>
  <c r="AF20" i="30"/>
  <c r="X20" i="30"/>
  <c r="P20" i="30"/>
  <c r="H20" i="30"/>
  <c r="AF19" i="30"/>
  <c r="AF34" i="30"/>
  <c r="AF185" i="30" s="1"/>
  <c r="AF36" i="30"/>
  <c r="AF187" i="30" s="1"/>
  <c r="AF29" i="30"/>
  <c r="AF162" i="30" s="1"/>
  <c r="AF30" i="30"/>
  <c r="AF163" i="30" s="1"/>
  <c r="AF32" i="30"/>
  <c r="AF183" i="30" s="1"/>
  <c r="AF35" i="30"/>
  <c r="AF168" i="30" s="1"/>
  <c r="AF31" i="30"/>
  <c r="AF182" i="30" s="1"/>
  <c r="AF33" i="30"/>
  <c r="AF184" i="30" s="1"/>
  <c r="AF39" i="30"/>
  <c r="AF208" i="30" s="1"/>
  <c r="AF44" i="30"/>
  <c r="AF40" i="30"/>
  <c r="AF42" i="30"/>
  <c r="AF37" i="30"/>
  <c r="AF188" i="30" s="1"/>
  <c r="AF38" i="30"/>
  <c r="AF207" i="30" s="1"/>
  <c r="AF41" i="30"/>
  <c r="AF43" i="30"/>
  <c r="X19" i="30"/>
  <c r="X34" i="30"/>
  <c r="X167" i="30" s="1"/>
  <c r="X36" i="30"/>
  <c r="X187" i="30" s="1"/>
  <c r="X29" i="30"/>
  <c r="X162" i="30" s="1"/>
  <c r="X30" i="30"/>
  <c r="X181" i="30" s="1"/>
  <c r="X31" i="30"/>
  <c r="X164" i="30" s="1"/>
  <c r="X32" i="30"/>
  <c r="X165" i="30" s="1"/>
  <c r="X33" i="30"/>
  <c r="X202" i="30" s="1"/>
  <c r="X35" i="30"/>
  <c r="X186" i="30" s="1"/>
  <c r="X39" i="30"/>
  <c r="X208" i="30" s="1"/>
  <c r="X44" i="30"/>
  <c r="X40" i="30"/>
  <c r="X41" i="30"/>
  <c r="X43" i="30"/>
  <c r="X37" i="30"/>
  <c r="X188" i="30" s="1"/>
  <c r="X38" i="30"/>
  <c r="X207" i="30" s="1"/>
  <c r="X42" i="30"/>
  <c r="P19" i="30"/>
  <c r="P34" i="30"/>
  <c r="P167" i="30" s="1"/>
  <c r="P36" i="30"/>
  <c r="P187" i="30" s="1"/>
  <c r="P29" i="30"/>
  <c r="P162" i="30" s="1"/>
  <c r="P30" i="30"/>
  <c r="P181" i="30" s="1"/>
  <c r="P33" i="30"/>
  <c r="P202" i="30" s="1"/>
  <c r="P35" i="30"/>
  <c r="P186" i="30" s="1"/>
  <c r="P32" i="30"/>
  <c r="P201" i="30" s="1"/>
  <c r="P31" i="30"/>
  <c r="P164" i="30" s="1"/>
  <c r="P39" i="30"/>
  <c r="P208" i="30" s="1"/>
  <c r="P42" i="30"/>
  <c r="P44" i="30"/>
  <c r="P41" i="30"/>
  <c r="P38" i="30"/>
  <c r="P207" i="30" s="1"/>
  <c r="P40" i="30"/>
  <c r="P43" i="30"/>
  <c r="P37" i="30"/>
  <c r="P188" i="30" s="1"/>
  <c r="H19" i="30"/>
  <c r="H34" i="30"/>
  <c r="H167" i="30" s="1"/>
  <c r="H36" i="30"/>
  <c r="H187" i="30" s="1"/>
  <c r="H29" i="30"/>
  <c r="H162" i="30" s="1"/>
  <c r="H30" i="30"/>
  <c r="H181" i="30" s="1"/>
  <c r="H31" i="30"/>
  <c r="H164" i="30" s="1"/>
  <c r="H35" i="30"/>
  <c r="H186" i="30" s="1"/>
  <c r="H32" i="30"/>
  <c r="H183" i="30" s="1"/>
  <c r="H33" i="30"/>
  <c r="H202" i="30" s="1"/>
  <c r="H39" i="30"/>
  <c r="H40" i="30"/>
  <c r="H41" i="30"/>
  <c r="H44" i="30"/>
  <c r="H43" i="30"/>
  <c r="H42" i="30"/>
  <c r="H37" i="30"/>
  <c r="H188" i="30" s="1"/>
  <c r="H38" i="30"/>
  <c r="H207" i="30" s="1"/>
  <c r="M222" i="30"/>
  <c r="M230" i="30"/>
  <c r="M240" i="30"/>
  <c r="AG244" i="30"/>
  <c r="AB249" i="30"/>
  <c r="AE24" i="30"/>
  <c r="AE48" i="30"/>
  <c r="AE49" i="30"/>
  <c r="AE217" i="30" s="1"/>
  <c r="AE50" i="30"/>
  <c r="AE218" i="30" s="1"/>
  <c r="AE51" i="30"/>
  <c r="AE237" i="30" s="1"/>
  <c r="AE52" i="30"/>
  <c r="AE220" i="30" s="1"/>
  <c r="AE53" i="30"/>
  <c r="AE221" i="30" s="1"/>
  <c r="AE55" i="30"/>
  <c r="AE223" i="30" s="1"/>
  <c r="AE54" i="30"/>
  <c r="AE222" i="30" s="1"/>
  <c r="AE61" i="30"/>
  <c r="AE63" i="30"/>
  <c r="AE249" i="30" s="1"/>
  <c r="AE62" i="30"/>
  <c r="AE230" i="30" s="1"/>
  <c r="AE59" i="30"/>
  <c r="AE245" i="30" s="1"/>
  <c r="AE56" i="30"/>
  <c r="AE242" i="30" s="1"/>
  <c r="AE57" i="30"/>
  <c r="AE58" i="30"/>
  <c r="AE244" i="30" s="1"/>
  <c r="AE60" i="30"/>
  <c r="AE228" i="30" s="1"/>
  <c r="W24" i="30"/>
  <c r="W48" i="30"/>
  <c r="W49" i="30"/>
  <c r="W217" i="30" s="1"/>
  <c r="W50" i="30"/>
  <c r="W236" i="30" s="1"/>
  <c r="W51" i="30"/>
  <c r="W237" i="30" s="1"/>
  <c r="W52" i="30"/>
  <c r="W238" i="30" s="1"/>
  <c r="W53" i="30"/>
  <c r="W221" i="30" s="1"/>
  <c r="W54" i="30"/>
  <c r="W222" i="30" s="1"/>
  <c r="W55" i="30"/>
  <c r="W223" i="30" s="1"/>
  <c r="W58" i="30"/>
  <c r="W226" i="30" s="1"/>
  <c r="W59" i="30"/>
  <c r="W245" i="30" s="1"/>
  <c r="W60" i="30"/>
  <c r="W228" i="30" s="1"/>
  <c r="W61" i="30"/>
  <c r="W247" i="30" s="1"/>
  <c r="W62" i="30"/>
  <c r="W248" i="30" s="1"/>
  <c r="W63" i="30"/>
  <c r="W249" i="30" s="1"/>
  <c r="W56" i="30"/>
  <c r="W242" i="30" s="1"/>
  <c r="W57" i="30"/>
  <c r="O24" i="30"/>
  <c r="O48" i="30"/>
  <c r="O49" i="30"/>
  <c r="O217" i="30" s="1"/>
  <c r="O50" i="30"/>
  <c r="O218" i="30" s="1"/>
  <c r="O51" i="30"/>
  <c r="O237" i="30" s="1"/>
  <c r="O52" i="30"/>
  <c r="O238" i="30" s="1"/>
  <c r="O53" i="30"/>
  <c r="O221" i="30" s="1"/>
  <c r="O55" i="30"/>
  <c r="O241" i="30" s="1"/>
  <c r="O54" i="30"/>
  <c r="O222" i="30" s="1"/>
  <c r="O62" i="30"/>
  <c r="O230" i="30" s="1"/>
  <c r="O56" i="30"/>
  <c r="O242" i="30" s="1"/>
  <c r="O57" i="30"/>
  <c r="O58" i="30"/>
  <c r="O244" i="30" s="1"/>
  <c r="O59" i="30"/>
  <c r="O245" i="30" s="1"/>
  <c r="O60" i="30"/>
  <c r="O228" i="30" s="1"/>
  <c r="O61" i="30"/>
  <c r="O63" i="30"/>
  <c r="O231" i="30" s="1"/>
  <c r="G24" i="30"/>
  <c r="G48" i="30"/>
  <c r="G49" i="30"/>
  <c r="G235" i="30" s="1"/>
  <c r="G50" i="30"/>
  <c r="G218" i="30" s="1"/>
  <c r="G51" i="30"/>
  <c r="G219" i="30" s="1"/>
  <c r="G52" i="30"/>
  <c r="G238" i="30" s="1"/>
  <c r="G53" i="30"/>
  <c r="G239" i="30" s="1"/>
  <c r="G54" i="30"/>
  <c r="G222" i="30" s="1"/>
  <c r="G55" i="30"/>
  <c r="G223" i="30" s="1"/>
  <c r="G56" i="30"/>
  <c r="G242" i="30" s="1"/>
  <c r="G57" i="30"/>
  <c r="G58" i="30"/>
  <c r="G244" i="30" s="1"/>
  <c r="G59" i="30"/>
  <c r="G245" i="30" s="1"/>
  <c r="G60" i="30"/>
  <c r="G228" i="30" s="1"/>
  <c r="G61" i="30"/>
  <c r="G62" i="30"/>
  <c r="G230" i="30" s="1"/>
  <c r="G63" i="30"/>
  <c r="G249" i="30" s="1"/>
  <c r="AE20" i="30"/>
  <c r="W20" i="30"/>
  <c r="O20" i="30"/>
  <c r="G20" i="30"/>
  <c r="AE19" i="30"/>
  <c r="AE35" i="30"/>
  <c r="AE186" i="30" s="1"/>
  <c r="AE29" i="30"/>
  <c r="AE162" i="30" s="1"/>
  <c r="AE30" i="30"/>
  <c r="AE181" i="30" s="1"/>
  <c r="AE31" i="30"/>
  <c r="AE164" i="30" s="1"/>
  <c r="AE36" i="30"/>
  <c r="AE187" i="30" s="1"/>
  <c r="AE32" i="30"/>
  <c r="AE201" i="30" s="1"/>
  <c r="AE33" i="30"/>
  <c r="AE202" i="30" s="1"/>
  <c r="AE34" i="30"/>
  <c r="AE167" i="30" s="1"/>
  <c r="AE37" i="30"/>
  <c r="AE188" i="30" s="1"/>
  <c r="AE41" i="30"/>
  <c r="AE42" i="30"/>
  <c r="AE44" i="30"/>
  <c r="AE43" i="30"/>
  <c r="AE39" i="30"/>
  <c r="AE208" i="30" s="1"/>
  <c r="AE38" i="30"/>
  <c r="AE207" i="30" s="1"/>
  <c r="AE40" i="30"/>
  <c r="W19" i="30"/>
  <c r="W35" i="30"/>
  <c r="W204" i="30" s="1"/>
  <c r="W29" i="30"/>
  <c r="W162" i="30" s="1"/>
  <c r="W30" i="30"/>
  <c r="W199" i="30" s="1"/>
  <c r="W31" i="30"/>
  <c r="W182" i="30" s="1"/>
  <c r="W32" i="30"/>
  <c r="W183" i="30" s="1"/>
  <c r="W33" i="30"/>
  <c r="W202" i="30" s="1"/>
  <c r="W36" i="30"/>
  <c r="W187" i="30" s="1"/>
  <c r="W34" i="30"/>
  <c r="W167" i="30" s="1"/>
  <c r="W41" i="30"/>
  <c r="W42" i="30"/>
  <c r="W43" i="30"/>
  <c r="W44" i="30"/>
  <c r="W38" i="30"/>
  <c r="W207" i="30" s="1"/>
  <c r="W39" i="30"/>
  <c r="W208" i="30" s="1"/>
  <c r="W40" i="30"/>
  <c r="W37" i="30"/>
  <c r="W188" i="30" s="1"/>
  <c r="O19" i="30"/>
  <c r="O35" i="30"/>
  <c r="O204" i="30" s="1"/>
  <c r="O29" i="30"/>
  <c r="O162" i="30" s="1"/>
  <c r="O30" i="30"/>
  <c r="O199" i="30" s="1"/>
  <c r="O31" i="30"/>
  <c r="O164" i="30" s="1"/>
  <c r="O36" i="30"/>
  <c r="O187" i="30" s="1"/>
  <c r="O34" i="30"/>
  <c r="O185" i="30" s="1"/>
  <c r="O33" i="30"/>
  <c r="O202" i="30" s="1"/>
  <c r="O32" i="30"/>
  <c r="O183" i="30" s="1"/>
  <c r="O41" i="30"/>
  <c r="O43" i="30"/>
  <c r="O37" i="30"/>
  <c r="O188" i="30" s="1"/>
  <c r="O44" i="30"/>
  <c r="O42" i="30"/>
  <c r="O40" i="30"/>
  <c r="O38" i="30"/>
  <c r="O207" i="30" s="1"/>
  <c r="O39" i="30"/>
  <c r="O208" i="30" s="1"/>
  <c r="G19" i="30"/>
  <c r="G35" i="30"/>
  <c r="G168" i="30" s="1"/>
  <c r="G29" i="30"/>
  <c r="G162" i="30" s="1"/>
  <c r="G30" i="30"/>
  <c r="G181" i="30" s="1"/>
  <c r="G31" i="30"/>
  <c r="G164" i="30" s="1"/>
  <c r="G36" i="30"/>
  <c r="G187" i="30" s="1"/>
  <c r="G32" i="30"/>
  <c r="G165" i="30" s="1"/>
  <c r="G33" i="30"/>
  <c r="G184" i="30" s="1"/>
  <c r="G34" i="30"/>
  <c r="G167" i="30" s="1"/>
  <c r="G41" i="30"/>
  <c r="G42" i="30"/>
  <c r="G43" i="30"/>
  <c r="G44" i="30"/>
  <c r="G38" i="30"/>
  <c r="G207" i="30" s="1"/>
  <c r="G39" i="30"/>
  <c r="G40" i="30"/>
  <c r="G37" i="30"/>
  <c r="G188" i="30" s="1"/>
  <c r="U241" i="30"/>
  <c r="J244" i="30"/>
  <c r="Z244" i="30"/>
  <c r="G247" i="30"/>
  <c r="O247" i="30"/>
  <c r="AE247" i="30"/>
  <c r="AC249" i="30"/>
  <c r="AD24" i="30"/>
  <c r="AD49" i="30"/>
  <c r="AD217" i="30" s="1"/>
  <c r="AD50" i="30"/>
  <c r="AD218" i="30" s="1"/>
  <c r="AD51" i="30"/>
  <c r="AD219" i="30" s="1"/>
  <c r="AD52" i="30"/>
  <c r="AD220" i="30" s="1"/>
  <c r="AD48" i="30"/>
  <c r="AD53" i="30"/>
  <c r="AD221" i="30" s="1"/>
  <c r="AD54" i="30"/>
  <c r="AD222" i="30" s="1"/>
  <c r="AD55" i="30"/>
  <c r="AD241" i="30" s="1"/>
  <c r="AD57" i="30"/>
  <c r="AD58" i="30"/>
  <c r="AD226" i="30" s="1"/>
  <c r="AD59" i="30"/>
  <c r="AD245" i="30" s="1"/>
  <c r="AD60" i="30"/>
  <c r="AD246" i="30" s="1"/>
  <c r="AD56" i="30"/>
  <c r="AD242" i="30" s="1"/>
  <c r="AD61" i="30"/>
  <c r="AD247" i="30" s="1"/>
  <c r="AD62" i="30"/>
  <c r="AD230" i="30" s="1"/>
  <c r="AD63" i="30"/>
  <c r="AD231" i="30" s="1"/>
  <c r="V24" i="30"/>
  <c r="V49" i="30"/>
  <c r="V235" i="30" s="1"/>
  <c r="V50" i="30"/>
  <c r="V236" i="30" s="1"/>
  <c r="V51" i="30"/>
  <c r="V237" i="30" s="1"/>
  <c r="V52" i="30"/>
  <c r="V220" i="30" s="1"/>
  <c r="V54" i="30"/>
  <c r="V222" i="30" s="1"/>
  <c r="V55" i="30"/>
  <c r="V241" i="30" s="1"/>
  <c r="V48" i="30"/>
  <c r="V53" i="30"/>
  <c r="V221" i="30" s="1"/>
  <c r="V57" i="30"/>
  <c r="V58" i="30"/>
  <c r="V226" i="30" s="1"/>
  <c r="V59" i="30"/>
  <c r="V245" i="30" s="1"/>
  <c r="V63" i="30"/>
  <c r="V249" i="30" s="1"/>
  <c r="V60" i="30"/>
  <c r="V246" i="30" s="1"/>
  <c r="V61" i="30"/>
  <c r="V247" i="30" s="1"/>
  <c r="V62" i="30"/>
  <c r="V230" i="30" s="1"/>
  <c r="V56" i="30"/>
  <c r="V242" i="30" s="1"/>
  <c r="N24" i="30"/>
  <c r="N49" i="30"/>
  <c r="N217" i="30" s="1"/>
  <c r="N50" i="30"/>
  <c r="N236" i="30" s="1"/>
  <c r="N51" i="30"/>
  <c r="N237" i="30" s="1"/>
  <c r="N52" i="30"/>
  <c r="N238" i="30" s="1"/>
  <c r="N48" i="30"/>
  <c r="N53" i="30"/>
  <c r="N239" i="30" s="1"/>
  <c r="N54" i="30"/>
  <c r="N240" i="30" s="1"/>
  <c r="N55" i="30"/>
  <c r="N241" i="30" s="1"/>
  <c r="N57" i="30"/>
  <c r="N58" i="30"/>
  <c r="N244" i="30" s="1"/>
  <c r="N59" i="30"/>
  <c r="N245" i="30" s="1"/>
  <c r="N60" i="30"/>
  <c r="N246" i="30" s="1"/>
  <c r="N56" i="30"/>
  <c r="N242" i="30" s="1"/>
  <c r="N61" i="30"/>
  <c r="N247" i="30" s="1"/>
  <c r="N62" i="30"/>
  <c r="N248" i="30" s="1"/>
  <c r="N63" i="30"/>
  <c r="N249" i="30" s="1"/>
  <c r="F24" i="30"/>
  <c r="F49" i="30"/>
  <c r="F235" i="30" s="1"/>
  <c r="F50" i="30"/>
  <c r="F218" i="30" s="1"/>
  <c r="F51" i="30"/>
  <c r="F237" i="30" s="1"/>
  <c r="F52" i="30"/>
  <c r="F220" i="30" s="1"/>
  <c r="F54" i="30"/>
  <c r="F240" i="30" s="1"/>
  <c r="F55" i="30"/>
  <c r="F223" i="30" s="1"/>
  <c r="F53" i="30"/>
  <c r="F221" i="30" s="1"/>
  <c r="F48" i="30"/>
  <c r="F57" i="30"/>
  <c r="F58" i="30"/>
  <c r="F244" i="30" s="1"/>
  <c r="F59" i="30"/>
  <c r="F245" i="30" s="1"/>
  <c r="F60" i="30"/>
  <c r="F228" i="30" s="1"/>
  <c r="F61" i="30"/>
  <c r="F247" i="30" s="1"/>
  <c r="F63" i="30"/>
  <c r="F231" i="30" s="1"/>
  <c r="F62" i="30"/>
  <c r="F230" i="30" s="1"/>
  <c r="F56" i="30"/>
  <c r="F242" i="30" s="1"/>
  <c r="AD20" i="30"/>
  <c r="V20" i="30"/>
  <c r="N20" i="30"/>
  <c r="F20" i="30"/>
  <c r="AD19" i="30"/>
  <c r="AD36" i="30"/>
  <c r="AD187" i="30" s="1"/>
  <c r="AD30" i="30"/>
  <c r="AD181" i="30" s="1"/>
  <c r="AD31" i="30"/>
  <c r="AD182" i="30" s="1"/>
  <c r="AD32" i="30"/>
  <c r="AD165" i="30" s="1"/>
  <c r="AD35" i="30"/>
  <c r="AD204" i="30" s="1"/>
  <c r="AD29" i="30"/>
  <c r="AD162" i="30" s="1"/>
  <c r="AD33" i="30"/>
  <c r="AD184" i="30" s="1"/>
  <c r="AD34" i="30"/>
  <c r="AD203" i="30" s="1"/>
  <c r="AD43" i="30"/>
  <c r="AD37" i="30"/>
  <c r="AD188" i="30" s="1"/>
  <c r="AD39" i="30"/>
  <c r="AD208" i="30" s="1"/>
  <c r="AD40" i="30"/>
  <c r="AD41" i="30"/>
  <c r="AD38" i="30"/>
  <c r="AD207" i="30" s="1"/>
  <c r="AD42" i="30"/>
  <c r="AD44" i="30"/>
  <c r="V19" i="30"/>
  <c r="V36" i="30"/>
  <c r="V187" i="30" s="1"/>
  <c r="V30" i="30"/>
  <c r="V163" i="30" s="1"/>
  <c r="V31" i="30"/>
  <c r="V200" i="30" s="1"/>
  <c r="V32" i="30"/>
  <c r="V165" i="30" s="1"/>
  <c r="V29" i="30"/>
  <c r="V162" i="30" s="1"/>
  <c r="V33" i="30"/>
  <c r="V202" i="30" s="1"/>
  <c r="V34" i="30"/>
  <c r="V203" i="30" s="1"/>
  <c r="V35" i="30"/>
  <c r="V186" i="30" s="1"/>
  <c r="V37" i="30"/>
  <c r="V188" i="30" s="1"/>
  <c r="V39" i="30"/>
  <c r="V208" i="30" s="1"/>
  <c r="V40" i="30"/>
  <c r="V41" i="30"/>
  <c r="V38" i="30"/>
  <c r="V207" i="30" s="1"/>
  <c r="V42" i="30"/>
  <c r="V43" i="30"/>
  <c r="V44" i="30"/>
  <c r="N19" i="30"/>
  <c r="N36" i="30"/>
  <c r="N187" i="30" s="1"/>
  <c r="N30" i="30"/>
  <c r="N181" i="30" s="1"/>
  <c r="N31" i="30"/>
  <c r="N182" i="30" s="1"/>
  <c r="N32" i="30"/>
  <c r="N183" i="30" s="1"/>
  <c r="N34" i="30"/>
  <c r="N167" i="30" s="1"/>
  <c r="N29" i="30"/>
  <c r="N162" i="30" s="1"/>
  <c r="N35" i="30"/>
  <c r="N204" i="30" s="1"/>
  <c r="N33" i="30"/>
  <c r="N184" i="30" s="1"/>
  <c r="N44" i="30"/>
  <c r="N37" i="30"/>
  <c r="N188" i="30" s="1"/>
  <c r="N39" i="30"/>
  <c r="N208" i="30" s="1"/>
  <c r="N40" i="30"/>
  <c r="N41" i="30"/>
  <c r="N43" i="30"/>
  <c r="N42" i="30"/>
  <c r="N38" i="30"/>
  <c r="N207" i="30" s="1"/>
  <c r="F19" i="30"/>
  <c r="F36" i="30"/>
  <c r="F187" i="30" s="1"/>
  <c r="F30" i="30"/>
  <c r="F199" i="30" s="1"/>
  <c r="F31" i="30"/>
  <c r="F164" i="30" s="1"/>
  <c r="F32" i="30"/>
  <c r="F183" i="30" s="1"/>
  <c r="F29" i="30"/>
  <c r="F162" i="30" s="1"/>
  <c r="F33" i="30"/>
  <c r="F202" i="30" s="1"/>
  <c r="F34" i="30"/>
  <c r="F185" i="30" s="1"/>
  <c r="F35" i="30"/>
  <c r="F168" i="30" s="1"/>
  <c r="F39" i="30"/>
  <c r="F40" i="30"/>
  <c r="F41" i="30"/>
  <c r="F38" i="30"/>
  <c r="F207" i="30" s="1"/>
  <c r="F42" i="30"/>
  <c r="F44" i="30"/>
  <c r="F43" i="30"/>
  <c r="F37" i="30"/>
  <c r="F188" i="30" s="1"/>
  <c r="B215" i="30"/>
  <c r="B216" i="30"/>
  <c r="S244" i="30"/>
  <c r="P247" i="30"/>
  <c r="F249" i="30"/>
  <c r="U187" i="30"/>
  <c r="C187" i="30"/>
  <c r="A182" i="30"/>
  <c r="I201" i="30"/>
  <c r="A140" i="30"/>
  <c r="A233" i="30" s="1"/>
  <c r="M167" i="30"/>
  <c r="U167" i="30"/>
  <c r="D168" i="30"/>
  <c r="M185" i="30"/>
  <c r="U185" i="30"/>
  <c r="AA167" i="30"/>
  <c r="D167" i="30"/>
  <c r="A162" i="30"/>
  <c r="A169" i="30"/>
  <c r="A168" i="30"/>
  <c r="A167" i="30"/>
  <c r="A165" i="30"/>
  <c r="B186" i="30"/>
  <c r="I165" i="30"/>
  <c r="B184" i="30"/>
  <c r="A122" i="30"/>
  <c r="A215" i="30" s="1"/>
  <c r="T165" i="30"/>
  <c r="AB165" i="30"/>
  <c r="T183" i="30"/>
  <c r="S184" i="30"/>
  <c r="U162" i="30"/>
  <c r="K164" i="30"/>
  <c r="S164" i="30"/>
  <c r="K182" i="30"/>
  <c r="S182" i="30"/>
  <c r="Q184" i="30"/>
  <c r="K165" i="30"/>
  <c r="Y186" i="30"/>
  <c r="T201" i="30"/>
  <c r="AB201" i="30"/>
  <c r="S202" i="30"/>
  <c r="AA202" i="30"/>
  <c r="AA185" i="30"/>
  <c r="AA203" i="30"/>
  <c r="D185" i="30"/>
  <c r="M203" i="30"/>
  <c r="U203" i="30"/>
  <c r="C201" i="30"/>
  <c r="K199" i="30"/>
  <c r="K200" i="30"/>
  <c r="AG243" i="30" l="1"/>
  <c r="G217" i="30"/>
  <c r="AG166" i="30"/>
  <c r="AG191" i="30"/>
  <c r="AG209" i="30"/>
  <c r="AG173" i="30"/>
  <c r="C172" i="30"/>
  <c r="C190" i="30"/>
  <c r="AG229" i="30"/>
  <c r="B239" i="30"/>
  <c r="AG198" i="30"/>
  <c r="AG227" i="30"/>
  <c r="B241" i="30"/>
  <c r="B200" i="30"/>
  <c r="AG234" i="30"/>
  <c r="AG180" i="30"/>
  <c r="B246" i="30"/>
  <c r="AG224" i="30"/>
  <c r="B199" i="30"/>
  <c r="AG189" i="30"/>
  <c r="AG207" i="30"/>
  <c r="AG171" i="30"/>
  <c r="B181" i="30"/>
  <c r="AG188" i="30"/>
  <c r="AG170" i="30"/>
  <c r="AG206" i="30"/>
  <c r="B203" i="30"/>
  <c r="P183" i="30"/>
  <c r="W230" i="30"/>
  <c r="X168" i="30"/>
  <c r="AF167" i="30"/>
  <c r="X204" i="30"/>
  <c r="H168" i="30"/>
  <c r="AF203" i="30"/>
  <c r="P165" i="30"/>
  <c r="P239" i="30"/>
  <c r="H204" i="30"/>
  <c r="S186" i="30"/>
  <c r="K167" i="30"/>
  <c r="H238" i="30"/>
  <c r="O182" i="30"/>
  <c r="P228" i="30"/>
  <c r="AB164" i="30"/>
  <c r="H246" i="30"/>
  <c r="U239" i="30"/>
  <c r="W201" i="30"/>
  <c r="AE183" i="30"/>
  <c r="AE165" i="30"/>
  <c r="G199" i="30"/>
  <c r="O200" i="30"/>
  <c r="W165" i="30"/>
  <c r="AC201" i="30"/>
  <c r="AA164" i="30"/>
  <c r="AC165" i="30"/>
  <c r="AB237" i="30"/>
  <c r="AB248" i="30"/>
  <c r="Y199" i="30"/>
  <c r="U199" i="30"/>
  <c r="AB182" i="30"/>
  <c r="L185" i="30"/>
  <c r="K185" i="30"/>
  <c r="S204" i="30"/>
  <c r="L203" i="30"/>
  <c r="AF199" i="30"/>
  <c r="AC186" i="30"/>
  <c r="AB235" i="30"/>
  <c r="T246" i="30"/>
  <c r="E221" i="30"/>
  <c r="M237" i="30"/>
  <c r="C222" i="30"/>
  <c r="Z222" i="30"/>
  <c r="G204" i="30"/>
  <c r="N165" i="30"/>
  <c r="R237" i="30"/>
  <c r="M201" i="30"/>
  <c r="J219" i="30"/>
  <c r="AC236" i="30"/>
  <c r="Y181" i="30"/>
  <c r="AA228" i="30"/>
  <c r="M165" i="30"/>
  <c r="Y236" i="30"/>
  <c r="C202" i="30"/>
  <c r="T163" i="30"/>
  <c r="M163" i="30"/>
  <c r="J183" i="30"/>
  <c r="G163" i="30"/>
  <c r="AE204" i="30"/>
  <c r="M181" i="30"/>
  <c r="R164" i="30"/>
  <c r="AE239" i="30"/>
  <c r="S163" i="30"/>
  <c r="AC184" i="30"/>
  <c r="G186" i="30"/>
  <c r="AD163" i="30"/>
  <c r="Z230" i="30"/>
  <c r="AD199" i="30"/>
  <c r="AE184" i="30"/>
  <c r="J246" i="30"/>
  <c r="K168" i="30"/>
  <c r="AG165" i="30"/>
  <c r="Q163" i="30"/>
  <c r="X246" i="30"/>
  <c r="Q181" i="30"/>
  <c r="L163" i="30"/>
  <c r="J167" i="30"/>
  <c r="U165" i="30"/>
  <c r="D186" i="30"/>
  <c r="K246" i="30"/>
  <c r="L181" i="30"/>
  <c r="K226" i="30"/>
  <c r="Z236" i="30"/>
  <c r="D223" i="30"/>
  <c r="T199" i="30"/>
  <c r="E184" i="30"/>
  <c r="J203" i="30"/>
  <c r="R185" i="30"/>
  <c r="U222" i="30"/>
  <c r="T248" i="30"/>
  <c r="M235" i="30"/>
  <c r="U181" i="30"/>
  <c r="K218" i="30"/>
  <c r="AC239" i="30"/>
  <c r="T221" i="30"/>
  <c r="Z235" i="30"/>
  <c r="Q185" i="30"/>
  <c r="G201" i="30"/>
  <c r="E164" i="30"/>
  <c r="Y200" i="30"/>
  <c r="J164" i="30"/>
  <c r="O184" i="30"/>
  <c r="V182" i="30"/>
  <c r="W203" i="30"/>
  <c r="Q217" i="30"/>
  <c r="L220" i="30"/>
  <c r="T237" i="30"/>
  <c r="R186" i="30"/>
  <c r="AC163" i="30"/>
  <c r="Z201" i="30"/>
  <c r="W185" i="30"/>
  <c r="T231" i="30"/>
  <c r="AA182" i="30"/>
  <c r="AC181" i="30"/>
  <c r="J201" i="30"/>
  <c r="N163" i="30"/>
  <c r="J182" i="30"/>
  <c r="Y164" i="30"/>
  <c r="R168" i="30"/>
  <c r="AA236" i="30"/>
  <c r="AA235" i="30"/>
  <c r="G221" i="30"/>
  <c r="AC230" i="30"/>
  <c r="E200" i="30"/>
  <c r="AE168" i="30"/>
  <c r="K181" i="30"/>
  <c r="K235" i="30"/>
  <c r="R203" i="30"/>
  <c r="AC168" i="30"/>
  <c r="AG200" i="30"/>
  <c r="AF186" i="30"/>
  <c r="B201" i="30"/>
  <c r="C167" i="30"/>
  <c r="X182" i="30"/>
  <c r="AG203" i="30"/>
  <c r="C204" i="30"/>
  <c r="C186" i="30"/>
  <c r="AG167" i="30"/>
  <c r="I186" i="30"/>
  <c r="I168" i="30"/>
  <c r="M186" i="30"/>
  <c r="M204" i="30"/>
  <c r="I228" i="30"/>
  <c r="AF238" i="30"/>
  <c r="X237" i="30"/>
  <c r="O186" i="30"/>
  <c r="Z168" i="30"/>
  <c r="W163" i="30"/>
  <c r="AF228" i="30"/>
  <c r="M223" i="30"/>
  <c r="AG236" i="30"/>
  <c r="J217" i="30"/>
  <c r="N201" i="30"/>
  <c r="N223" i="30"/>
  <c r="K241" i="30"/>
  <c r="AC238" i="30"/>
  <c r="N186" i="30"/>
  <c r="U204" i="30"/>
  <c r="AE203" i="30"/>
  <c r="P203" i="30"/>
  <c r="T218" i="30"/>
  <c r="D237" i="30"/>
  <c r="AB199" i="30"/>
  <c r="AF204" i="30"/>
  <c r="P199" i="30"/>
  <c r="B164" i="30"/>
  <c r="X200" i="30"/>
  <c r="F182" i="30"/>
  <c r="R226" i="30"/>
  <c r="Y217" i="30"/>
  <c r="AE211" i="30"/>
  <c r="AE193" i="30"/>
  <c r="Y210" i="30"/>
  <c r="Y192" i="30"/>
  <c r="D192" i="30"/>
  <c r="D210" i="30"/>
  <c r="K211" i="30"/>
  <c r="K193" i="30"/>
  <c r="B183" i="30"/>
  <c r="H217" i="30"/>
  <c r="C246" i="30"/>
  <c r="O210" i="30"/>
  <c r="O192" i="30"/>
  <c r="G203" i="30"/>
  <c r="F210" i="30"/>
  <c r="F192" i="30"/>
  <c r="W192" i="30"/>
  <c r="W210" i="30"/>
  <c r="AE210" i="30"/>
  <c r="AE192" i="30"/>
  <c r="H210" i="30"/>
  <c r="H192" i="30"/>
  <c r="P192" i="30"/>
  <c r="P210" i="30"/>
  <c r="D172" i="30"/>
  <c r="D190" i="30"/>
  <c r="E211" i="30"/>
  <c r="E193" i="30"/>
  <c r="R193" i="30"/>
  <c r="R211" i="30"/>
  <c r="S211" i="30"/>
  <c r="S193" i="30"/>
  <c r="AA193" i="30"/>
  <c r="AA211" i="30"/>
  <c r="M211" i="30"/>
  <c r="M193" i="30"/>
  <c r="C241" i="30"/>
  <c r="C203" i="30"/>
  <c r="W211" i="30"/>
  <c r="W193" i="30"/>
  <c r="V192" i="30"/>
  <c r="V210" i="30"/>
  <c r="AD192" i="30"/>
  <c r="AD210" i="30"/>
  <c r="X192" i="30"/>
  <c r="X210" i="30"/>
  <c r="R222" i="30"/>
  <c r="E210" i="30"/>
  <c r="E192" i="30"/>
  <c r="C210" i="30"/>
  <c r="C192" i="30"/>
  <c r="K210" i="30"/>
  <c r="K192" i="30"/>
  <c r="M210" i="30"/>
  <c r="M192" i="30"/>
  <c r="AD211" i="30"/>
  <c r="AD193" i="30"/>
  <c r="AF192" i="30"/>
  <c r="AF210" i="30"/>
  <c r="O168" i="30"/>
  <c r="V168" i="30"/>
  <c r="N185" i="30"/>
  <c r="V184" i="30"/>
  <c r="N168" i="30"/>
  <c r="F184" i="30"/>
  <c r="P193" i="30"/>
  <c r="P211" i="30"/>
  <c r="AF193" i="30"/>
  <c r="AF211" i="30"/>
  <c r="AG210" i="30"/>
  <c r="AG192" i="30"/>
  <c r="Z211" i="30"/>
  <c r="Z193" i="30"/>
  <c r="J210" i="30"/>
  <c r="J192" i="30"/>
  <c r="B212" i="30"/>
  <c r="B194" i="30"/>
  <c r="U211" i="30"/>
  <c r="U193" i="30"/>
  <c r="L193" i="30"/>
  <c r="L211" i="30"/>
  <c r="C212" i="30"/>
  <c r="C194" i="30"/>
  <c r="D246" i="30"/>
  <c r="D200" i="30"/>
  <c r="V193" i="30"/>
  <c r="V211" i="30"/>
  <c r="AE163" i="30"/>
  <c r="O248" i="30"/>
  <c r="O211" i="30"/>
  <c r="O193" i="30"/>
  <c r="I193" i="30"/>
  <c r="I211" i="30"/>
  <c r="Q193" i="30"/>
  <c r="Q211" i="30"/>
  <c r="AC211" i="30"/>
  <c r="AC193" i="30"/>
  <c r="B195" i="30"/>
  <c r="B213" i="30"/>
  <c r="U210" i="30"/>
  <c r="U192" i="30"/>
  <c r="L192" i="30"/>
  <c r="L210" i="30"/>
  <c r="AB211" i="30"/>
  <c r="AB193" i="30"/>
  <c r="C211" i="30"/>
  <c r="C193" i="30"/>
  <c r="C199" i="30"/>
  <c r="I217" i="30"/>
  <c r="C239" i="30"/>
  <c r="D181" i="30"/>
  <c r="N192" i="30"/>
  <c r="N210" i="30"/>
  <c r="AE199" i="30"/>
  <c r="V204" i="30"/>
  <c r="J193" i="30"/>
  <c r="J211" i="30"/>
  <c r="AC210" i="30"/>
  <c r="AC192" i="30"/>
  <c r="R210" i="30"/>
  <c r="R192" i="30"/>
  <c r="B210" i="30"/>
  <c r="B192" i="30"/>
  <c r="AB210" i="30"/>
  <c r="AB192" i="30"/>
  <c r="C200" i="30"/>
  <c r="N193" i="30"/>
  <c r="N211" i="30"/>
  <c r="H193" i="30"/>
  <c r="H211" i="30"/>
  <c r="X193" i="30"/>
  <c r="X211" i="30"/>
  <c r="I192" i="30"/>
  <c r="I210" i="30"/>
  <c r="Q192" i="30"/>
  <c r="Q210" i="30"/>
  <c r="T193" i="30"/>
  <c r="T211" i="30"/>
  <c r="B193" i="30"/>
  <c r="B211" i="30"/>
  <c r="C213" i="30"/>
  <c r="C195" i="30"/>
  <c r="S192" i="30"/>
  <c r="S210" i="30"/>
  <c r="AA192" i="30"/>
  <c r="AA210" i="30"/>
  <c r="B204" i="30"/>
  <c r="D199" i="30"/>
  <c r="G211" i="30"/>
  <c r="G193" i="30"/>
  <c r="P184" i="30"/>
  <c r="F193" i="30"/>
  <c r="F211" i="30"/>
  <c r="G210" i="30"/>
  <c r="G192" i="30"/>
  <c r="Y193" i="30"/>
  <c r="Y211" i="30"/>
  <c r="AG193" i="30"/>
  <c r="AG211" i="30"/>
  <c r="Z210" i="30"/>
  <c r="Z192" i="30"/>
  <c r="D193" i="30"/>
  <c r="D211" i="30"/>
  <c r="AB221" i="30"/>
  <c r="T210" i="30"/>
  <c r="T192" i="30"/>
  <c r="D239" i="30"/>
  <c r="C181" i="30"/>
  <c r="P200" i="30"/>
  <c r="L202" i="30"/>
  <c r="Q220" i="30"/>
  <c r="L239" i="30"/>
  <c r="Q200" i="30"/>
  <c r="I164" i="30"/>
  <c r="E165" i="30"/>
  <c r="T168" i="30"/>
  <c r="T226" i="30"/>
  <c r="AA186" i="30"/>
  <c r="E223" i="30"/>
  <c r="AC228" i="30"/>
  <c r="T204" i="30"/>
  <c r="AB203" i="30"/>
  <c r="E201" i="30"/>
  <c r="U200" i="30"/>
  <c r="U164" i="30"/>
  <c r="AA226" i="30"/>
  <c r="AG168" i="30"/>
  <c r="AB185" i="30"/>
  <c r="AG186" i="30"/>
  <c r="H201" i="30"/>
  <c r="P182" i="30"/>
  <c r="K202" i="30"/>
  <c r="I202" i="30"/>
  <c r="W168" i="30"/>
  <c r="AA168" i="30"/>
  <c r="O201" i="30"/>
  <c r="F181" i="30"/>
  <c r="N164" i="30"/>
  <c r="D238" i="30"/>
  <c r="AF241" i="30"/>
  <c r="S167" i="30"/>
  <c r="R218" i="30"/>
  <c r="M236" i="30"/>
  <c r="F167" i="30"/>
  <c r="J218" i="30"/>
  <c r="B236" i="30"/>
  <c r="Y230" i="30"/>
  <c r="S203" i="30"/>
  <c r="H244" i="30"/>
  <c r="P218" i="30"/>
  <c r="Y249" i="30"/>
  <c r="J230" i="30"/>
  <c r="N202" i="30"/>
  <c r="T184" i="30"/>
  <c r="Q246" i="30"/>
  <c r="V231" i="30"/>
  <c r="F248" i="30"/>
  <c r="L230" i="30"/>
  <c r="T203" i="30"/>
  <c r="J204" i="30"/>
  <c r="Q167" i="30"/>
  <c r="E163" i="30"/>
  <c r="X203" i="30"/>
  <c r="W186" i="30"/>
  <c r="R183" i="30"/>
  <c r="R165" i="30"/>
  <c r="AG164" i="30"/>
  <c r="AD185" i="30"/>
  <c r="H165" i="30"/>
  <c r="AG181" i="30"/>
  <c r="N231" i="30"/>
  <c r="L231" i="30"/>
  <c r="AF219" i="30"/>
  <c r="L246" i="30"/>
  <c r="P241" i="30"/>
  <c r="AC226" i="30"/>
  <c r="M238" i="30"/>
  <c r="N200" i="30"/>
  <c r="O240" i="30"/>
  <c r="Z184" i="30"/>
  <c r="AG199" i="30"/>
  <c r="V183" i="30"/>
  <c r="C165" i="30"/>
  <c r="F203" i="30"/>
  <c r="D183" i="30"/>
  <c r="F163" i="30"/>
  <c r="G202" i="30"/>
  <c r="T167" i="30"/>
  <c r="L186" i="30"/>
  <c r="O165" i="30"/>
  <c r="N199" i="30"/>
  <c r="G240" i="30"/>
  <c r="S236" i="30"/>
  <c r="AG237" i="30"/>
  <c r="P220" i="30"/>
  <c r="Q226" i="30"/>
  <c r="Q218" i="30"/>
  <c r="B237" i="30"/>
  <c r="T238" i="30"/>
  <c r="H231" i="30"/>
  <c r="H223" i="30"/>
  <c r="O223" i="30"/>
  <c r="L236" i="30"/>
  <c r="AD186" i="30"/>
  <c r="Z239" i="30"/>
  <c r="L222" i="30"/>
  <c r="J220" i="30"/>
  <c r="AD168" i="30"/>
  <c r="AB220" i="30"/>
  <c r="E199" i="30"/>
  <c r="X185" i="30"/>
  <c r="L168" i="30"/>
  <c r="Q201" i="30"/>
  <c r="AB241" i="30"/>
  <c r="K183" i="30"/>
  <c r="P185" i="30"/>
  <c r="H184" i="30"/>
  <c r="AC185" i="30"/>
  <c r="H239" i="30"/>
  <c r="AG241" i="30"/>
  <c r="AB218" i="30"/>
  <c r="K222" i="30"/>
  <c r="F204" i="30"/>
  <c r="V201" i="30"/>
  <c r="J168" i="30"/>
  <c r="Y237" i="30"/>
  <c r="R200" i="30"/>
  <c r="G200" i="30"/>
  <c r="AB181" i="30"/>
  <c r="V181" i="30"/>
  <c r="O167" i="30"/>
  <c r="AD164" i="30"/>
  <c r="AC203" i="30"/>
  <c r="AF202" i="30"/>
  <c r="G248" i="30"/>
  <c r="T235" i="30"/>
  <c r="M249" i="30"/>
  <c r="AC237" i="30"/>
  <c r="Q248" i="30"/>
  <c r="AA237" i="30"/>
  <c r="E228" i="30"/>
  <c r="K248" i="30"/>
  <c r="AF165" i="30"/>
  <c r="Y201" i="30"/>
  <c r="R230" i="30"/>
  <c r="Q221" i="30"/>
  <c r="X199" i="30"/>
  <c r="G182" i="30"/>
  <c r="AD200" i="30"/>
  <c r="L201" i="30"/>
  <c r="H185" i="30"/>
  <c r="L165" i="30"/>
  <c r="AF201" i="30"/>
  <c r="AG183" i="30"/>
  <c r="Y165" i="30"/>
  <c r="V164" i="30"/>
  <c r="Z181" i="30"/>
  <c r="I181" i="30"/>
  <c r="Q237" i="30"/>
  <c r="AC222" i="30"/>
  <c r="P226" i="30"/>
  <c r="J240" i="30"/>
  <c r="G241" i="30"/>
  <c r="S222" i="30"/>
  <c r="U217" i="30"/>
  <c r="M246" i="30"/>
  <c r="D236" i="30"/>
  <c r="S220" i="30"/>
  <c r="R220" i="30"/>
  <c r="I163" i="30"/>
  <c r="Y203" i="30"/>
  <c r="AF181" i="30"/>
  <c r="H203" i="30"/>
  <c r="AG184" i="30"/>
  <c r="W184" i="30"/>
  <c r="Q165" i="30"/>
  <c r="Z199" i="30"/>
  <c r="AG238" i="30"/>
  <c r="W239" i="30"/>
  <c r="I237" i="30"/>
  <c r="N222" i="30"/>
  <c r="Y244" i="30"/>
  <c r="E240" i="30"/>
  <c r="I236" i="30"/>
  <c r="U230" i="30"/>
  <c r="AD238" i="30"/>
  <c r="S231" i="30"/>
  <c r="Q249" i="30"/>
  <c r="AD244" i="30"/>
  <c r="F236" i="30"/>
  <c r="R239" i="30"/>
  <c r="Y239" i="30"/>
  <c r="R246" i="30"/>
  <c r="V218" i="30"/>
  <c r="G183" i="30"/>
  <c r="X163" i="30"/>
  <c r="F241" i="30"/>
  <c r="Y238" i="30"/>
  <c r="O239" i="30"/>
  <c r="AD239" i="30"/>
  <c r="V238" i="30"/>
  <c r="I249" i="30"/>
  <c r="V244" i="30"/>
  <c r="S239" i="30"/>
  <c r="AE235" i="30"/>
  <c r="J239" i="30"/>
  <c r="AC217" i="30"/>
  <c r="AD237" i="30"/>
  <c r="Z231" i="30"/>
  <c r="N218" i="30"/>
  <c r="AG222" i="30"/>
  <c r="T200" i="30"/>
  <c r="AB202" i="30"/>
  <c r="T164" i="30"/>
  <c r="M164" i="30"/>
  <c r="F186" i="30"/>
  <c r="I203" i="30"/>
  <c r="Y185" i="30"/>
  <c r="AD201" i="30"/>
  <c r="V199" i="30"/>
  <c r="D164" i="30"/>
  <c r="AE185" i="30"/>
  <c r="Z182" i="30"/>
  <c r="Z164" i="30"/>
  <c r="B187" i="30"/>
  <c r="B169" i="30"/>
  <c r="AE240" i="30"/>
  <c r="V239" i="30"/>
  <c r="AB240" i="30"/>
  <c r="G237" i="30"/>
  <c r="N220" i="30"/>
  <c r="AG231" i="30"/>
  <c r="E236" i="30"/>
  <c r="V217" i="30"/>
  <c r="AA230" i="30"/>
  <c r="B240" i="30"/>
  <c r="J231" i="30"/>
  <c r="X235" i="30"/>
  <c r="AD228" i="30"/>
  <c r="AD183" i="30"/>
  <c r="M200" i="30"/>
  <c r="U168" i="30"/>
  <c r="O203" i="30"/>
  <c r="W240" i="30"/>
  <c r="L235" i="30"/>
  <c r="U249" i="30"/>
  <c r="N230" i="30"/>
  <c r="W220" i="30"/>
  <c r="F246" i="30"/>
  <c r="T240" i="30"/>
  <c r="AF236" i="30"/>
  <c r="AD235" i="30"/>
  <c r="C230" i="30"/>
  <c r="B220" i="30"/>
  <c r="P222" i="30"/>
  <c r="P248" i="30"/>
  <c r="I185" i="30"/>
  <c r="AE246" i="30"/>
  <c r="O220" i="30"/>
  <c r="AF244" i="30"/>
  <c r="X236" i="30"/>
  <c r="N226" i="30"/>
  <c r="X241" i="30"/>
  <c r="W231" i="30"/>
  <c r="AC177" i="30"/>
  <c r="AC195" i="30"/>
  <c r="AC213" i="30"/>
  <c r="R169" i="30"/>
  <c r="R205" i="30"/>
  <c r="X240" i="30"/>
  <c r="S219" i="30"/>
  <c r="Z241" i="30"/>
  <c r="U220" i="30"/>
  <c r="X248" i="30"/>
  <c r="AF230" i="30"/>
  <c r="J241" i="30"/>
  <c r="L176" i="30"/>
  <c r="L212" i="30"/>
  <c r="L194" i="30"/>
  <c r="Z246" i="30"/>
  <c r="G231" i="30"/>
  <c r="C219" i="30"/>
  <c r="Y169" i="30"/>
  <c r="Y205" i="30"/>
  <c r="AG248" i="30"/>
  <c r="T172" i="30"/>
  <c r="T190" i="30"/>
  <c r="M169" i="30"/>
  <c r="M205" i="30"/>
  <c r="AD240" i="30"/>
  <c r="R202" i="30"/>
  <c r="Y168" i="30"/>
  <c r="V185" i="30"/>
  <c r="F165" i="30"/>
  <c r="AD249" i="30"/>
  <c r="T241" i="30"/>
  <c r="X212" i="30"/>
  <c r="X176" i="30"/>
  <c r="X194" i="30"/>
  <c r="W235" i="30"/>
  <c r="S246" i="30"/>
  <c r="Z204" i="30"/>
  <c r="AA165" i="30"/>
  <c r="Z183" i="30"/>
  <c r="Q186" i="30"/>
  <c r="Q168" i="30"/>
  <c r="AA181" i="30"/>
  <c r="I200" i="30"/>
  <c r="E168" i="30"/>
  <c r="R163" i="30"/>
  <c r="AB204" i="30"/>
  <c r="AF200" i="30"/>
  <c r="AF164" i="30"/>
  <c r="P163" i="30"/>
  <c r="M187" i="30"/>
  <c r="AG228" i="30"/>
  <c r="I220" i="30"/>
  <c r="N190" i="30"/>
  <c r="N172" i="30"/>
  <c r="O190" i="30"/>
  <c r="O172" i="30"/>
  <c r="O246" i="30"/>
  <c r="L241" i="30"/>
  <c r="F239" i="30"/>
  <c r="H237" i="30"/>
  <c r="E230" i="30"/>
  <c r="I226" i="30"/>
  <c r="G220" i="30"/>
  <c r="H169" i="30"/>
  <c r="H205" i="30"/>
  <c r="P213" i="30"/>
  <c r="P195" i="30"/>
  <c r="P177" i="30"/>
  <c r="V228" i="30"/>
  <c r="AE219" i="30"/>
  <c r="AG217" i="30"/>
  <c r="I194" i="30"/>
  <c r="I176" i="30"/>
  <c r="I212" i="30"/>
  <c r="Q195" i="30"/>
  <c r="Q213" i="30"/>
  <c r="Q177" i="30"/>
  <c r="Q241" i="30"/>
  <c r="O235" i="30"/>
  <c r="F226" i="30"/>
  <c r="I248" i="30"/>
  <c r="L237" i="30"/>
  <c r="N235" i="30"/>
  <c r="M226" i="30"/>
  <c r="Q222" i="30"/>
  <c r="Z213" i="30"/>
  <c r="Z177" i="30"/>
  <c r="Z195" i="30"/>
  <c r="AE236" i="30"/>
  <c r="AE226" i="30"/>
  <c r="V219" i="30"/>
  <c r="J205" i="30"/>
  <c r="J169" i="30"/>
  <c r="W241" i="30"/>
  <c r="AC176" i="30"/>
  <c r="AC194" i="30"/>
  <c r="AC212" i="30"/>
  <c r="T213" i="30"/>
  <c r="T177" i="30"/>
  <c r="T195" i="30"/>
  <c r="Z238" i="30"/>
  <c r="S230" i="30"/>
  <c r="H222" i="30"/>
  <c r="R249" i="30"/>
  <c r="E220" i="30"/>
  <c r="AB176" i="30"/>
  <c r="AB194" i="30"/>
  <c r="AB212" i="30"/>
  <c r="C169" i="30"/>
  <c r="C205" i="30"/>
  <c r="K172" i="30"/>
  <c r="K190" i="30"/>
  <c r="S172" i="30"/>
  <c r="S190" i="30"/>
  <c r="AA177" i="30"/>
  <c r="AA195" i="30"/>
  <c r="AA213" i="30"/>
  <c r="H230" i="30"/>
  <c r="AD177" i="30"/>
  <c r="AD195" i="30"/>
  <c r="AD213" i="30"/>
  <c r="AE212" i="30"/>
  <c r="AE176" i="30"/>
  <c r="AE194" i="30"/>
  <c r="AF176" i="30"/>
  <c r="AF194" i="30"/>
  <c r="AF212" i="30"/>
  <c r="AG194" i="30"/>
  <c r="AG176" i="30"/>
  <c r="AG212" i="30"/>
  <c r="E172" i="30"/>
  <c r="E190" i="30"/>
  <c r="O236" i="30"/>
  <c r="S194" i="30"/>
  <c r="S176" i="30"/>
  <c r="S212" i="30"/>
  <c r="M177" i="30"/>
  <c r="M213" i="30"/>
  <c r="M195" i="30"/>
  <c r="R181" i="30"/>
  <c r="F222" i="30"/>
  <c r="AG205" i="30"/>
  <c r="AG169" i="30"/>
  <c r="M190" i="30"/>
  <c r="M172" i="30"/>
  <c r="P204" i="30"/>
  <c r="D201" i="30"/>
  <c r="H182" i="30"/>
  <c r="W246" i="30"/>
  <c r="P237" i="30"/>
  <c r="H218" i="30"/>
  <c r="J184" i="30"/>
  <c r="F201" i="30"/>
  <c r="AE182" i="30"/>
  <c r="P168" i="30"/>
  <c r="S165" i="30"/>
  <c r="N203" i="30"/>
  <c r="S181" i="30"/>
  <c r="V167" i="30"/>
  <c r="J163" i="30"/>
  <c r="X183" i="30"/>
  <c r="D184" i="30"/>
  <c r="W181" i="30"/>
  <c r="H163" i="30"/>
  <c r="Y228" i="30"/>
  <c r="AD223" i="30"/>
  <c r="AF221" i="30"/>
  <c r="C218" i="30"/>
  <c r="F172" i="30"/>
  <c r="F190" i="30"/>
  <c r="F169" i="30"/>
  <c r="F205" i="30"/>
  <c r="E249" i="30"/>
  <c r="S217" i="30"/>
  <c r="G172" i="30"/>
  <c r="G190" i="30"/>
  <c r="G246" i="30"/>
  <c r="AE238" i="30"/>
  <c r="H190" i="30"/>
  <c r="H172" i="30"/>
  <c r="P169" i="30"/>
  <c r="P205" i="30"/>
  <c r="K249" i="30"/>
  <c r="D240" i="30"/>
  <c r="F238" i="30"/>
  <c r="N228" i="30"/>
  <c r="S223" i="30"/>
  <c r="W219" i="30"/>
  <c r="Y213" i="30"/>
  <c r="Y195" i="30"/>
  <c r="Y177" i="30"/>
  <c r="AG213" i="30"/>
  <c r="AG195" i="30"/>
  <c r="AG177" i="30"/>
  <c r="I241" i="30"/>
  <c r="K239" i="30"/>
  <c r="E237" i="30"/>
  <c r="AF249" i="30"/>
  <c r="I222" i="30"/>
  <c r="Z194" i="30"/>
  <c r="Z212" i="30"/>
  <c r="Z176" i="30"/>
  <c r="D177" i="30"/>
  <c r="D195" i="30"/>
  <c r="D213" i="30"/>
  <c r="AA240" i="30"/>
  <c r="G236" i="30"/>
  <c r="G226" i="30"/>
  <c r="J190" i="30"/>
  <c r="J172" i="30"/>
  <c r="B230" i="30"/>
  <c r="K220" i="30"/>
  <c r="O249" i="30"/>
  <c r="U169" i="30"/>
  <c r="U205" i="30"/>
  <c r="U228" i="30"/>
  <c r="N219" i="30"/>
  <c r="W244" i="30"/>
  <c r="F219" i="30"/>
  <c r="AE241" i="30"/>
  <c r="I221" i="30"/>
  <c r="U219" i="30"/>
  <c r="AA172" i="30"/>
  <c r="AA190" i="30"/>
  <c r="N176" i="30"/>
  <c r="N194" i="30"/>
  <c r="N212" i="30"/>
  <c r="W195" i="30"/>
  <c r="W177" i="30"/>
  <c r="W213" i="30"/>
  <c r="E205" i="30"/>
  <c r="E169" i="30"/>
  <c r="J176" i="30"/>
  <c r="J194" i="30"/>
  <c r="J212" i="30"/>
  <c r="AA212" i="30"/>
  <c r="AA194" i="30"/>
  <c r="AA176" i="30"/>
  <c r="L164" i="30"/>
  <c r="J181" i="30"/>
  <c r="W164" i="30"/>
  <c r="AE195" i="30"/>
  <c r="AE213" i="30"/>
  <c r="AE177" i="30"/>
  <c r="I213" i="30"/>
  <c r="I195" i="30"/>
  <c r="I177" i="30"/>
  <c r="Y172" i="30"/>
  <c r="Y190" i="30"/>
  <c r="T169" i="30"/>
  <c r="T205" i="30"/>
  <c r="L169" i="30"/>
  <c r="L205" i="30"/>
  <c r="H199" i="30"/>
  <c r="O163" i="30"/>
  <c r="V240" i="30"/>
  <c r="AC223" i="30"/>
  <c r="AA231" i="30"/>
  <c r="L182" i="30"/>
  <c r="H200" i="30"/>
  <c r="U183" i="30"/>
  <c r="AC200" i="30"/>
  <c r="E203" i="30"/>
  <c r="AE200" i="30"/>
  <c r="AA201" i="30"/>
  <c r="U202" i="30"/>
  <c r="W200" i="30"/>
  <c r="F200" i="30"/>
  <c r="AC164" i="30"/>
  <c r="G185" i="30"/>
  <c r="X201" i="30"/>
  <c r="O181" i="30"/>
  <c r="Q164" i="30"/>
  <c r="Y187" i="30"/>
  <c r="T187" i="30"/>
  <c r="V223" i="30"/>
  <c r="X221" i="30"/>
  <c r="Z219" i="30"/>
  <c r="N177" i="30"/>
  <c r="N195" i="30"/>
  <c r="N213" i="30"/>
  <c r="N205" i="30"/>
  <c r="N169" i="30"/>
  <c r="V190" i="30"/>
  <c r="V172" i="30"/>
  <c r="AD172" i="30"/>
  <c r="AD190" i="30"/>
  <c r="AD248" i="30"/>
  <c r="G169" i="30"/>
  <c r="G205" i="30"/>
  <c r="W169" i="30"/>
  <c r="W205" i="30"/>
  <c r="P172" i="30"/>
  <c r="P190" i="30"/>
  <c r="X177" i="30"/>
  <c r="X213" i="30"/>
  <c r="X195" i="30"/>
  <c r="X205" i="30"/>
  <c r="X169" i="30"/>
  <c r="M221" i="30"/>
  <c r="O219" i="30"/>
  <c r="Q172" i="30"/>
  <c r="Q190" i="30"/>
  <c r="AD236" i="30"/>
  <c r="AB228" i="30"/>
  <c r="Y223" i="30"/>
  <c r="AA221" i="30"/>
  <c r="X249" i="30"/>
  <c r="Y240" i="30"/>
  <c r="D205" i="30"/>
  <c r="D169" i="30"/>
  <c r="E195" i="30"/>
  <c r="E213" i="30"/>
  <c r="E177" i="30"/>
  <c r="P235" i="30"/>
  <c r="R223" i="30"/>
  <c r="AF222" i="30"/>
  <c r="AC172" i="30"/>
  <c r="AC190" i="30"/>
  <c r="AC205" i="30"/>
  <c r="AC169" i="30"/>
  <c r="U218" i="30"/>
  <c r="T212" i="30"/>
  <c r="T194" i="30"/>
  <c r="T176" i="30"/>
  <c r="O226" i="30"/>
  <c r="W218" i="30"/>
  <c r="AF217" i="30"/>
  <c r="L172" i="30"/>
  <c r="L190" i="30"/>
  <c r="AG239" i="30"/>
  <c r="Y176" i="30"/>
  <c r="Y194" i="30"/>
  <c r="Y212" i="30"/>
  <c r="AB169" i="30"/>
  <c r="AB205" i="30"/>
  <c r="O194" i="30"/>
  <c r="O212" i="30"/>
  <c r="O176" i="30"/>
  <c r="AB177" i="30"/>
  <c r="AB195" i="30"/>
  <c r="AB213" i="30"/>
  <c r="C182" i="30"/>
  <c r="K186" i="30"/>
  <c r="Y202" i="30"/>
  <c r="Z185" i="30"/>
  <c r="Z167" i="30"/>
  <c r="E204" i="30"/>
  <c r="AD167" i="30"/>
  <c r="E185" i="30"/>
  <c r="AG187" i="30"/>
  <c r="AE248" i="30"/>
  <c r="F176" i="30"/>
  <c r="F194" i="30"/>
  <c r="F212" i="30"/>
  <c r="V169" i="30"/>
  <c r="V205" i="30"/>
  <c r="V248" i="30"/>
  <c r="G195" i="30"/>
  <c r="G213" i="30"/>
  <c r="G177" i="30"/>
  <c r="O169" i="30"/>
  <c r="O205" i="30"/>
  <c r="W190" i="30"/>
  <c r="W172" i="30"/>
  <c r="N221" i="30"/>
  <c r="R217" i="30"/>
  <c r="X172" i="30"/>
  <c r="X190" i="30"/>
  <c r="AF213" i="30"/>
  <c r="AF195" i="30"/>
  <c r="AF177" i="30"/>
  <c r="AF205" i="30"/>
  <c r="AF169" i="30"/>
  <c r="X244" i="30"/>
  <c r="I172" i="30"/>
  <c r="I190" i="30"/>
  <c r="I169" i="30"/>
  <c r="I205" i="30"/>
  <c r="P249" i="30"/>
  <c r="AE231" i="30"/>
  <c r="R213" i="30"/>
  <c r="R177" i="30"/>
  <c r="R195" i="30"/>
  <c r="U177" i="30"/>
  <c r="U213" i="30"/>
  <c r="U195" i="30"/>
  <c r="AB190" i="30"/>
  <c r="AB172" i="30"/>
  <c r="K194" i="30"/>
  <c r="K212" i="30"/>
  <c r="K176" i="30"/>
  <c r="V176" i="30"/>
  <c r="V194" i="30"/>
  <c r="V212" i="30"/>
  <c r="AE169" i="30"/>
  <c r="AE205" i="30"/>
  <c r="H194" i="30"/>
  <c r="H176" i="30"/>
  <c r="H212" i="30"/>
  <c r="W194" i="30"/>
  <c r="W212" i="30"/>
  <c r="W176" i="30"/>
  <c r="H177" i="30"/>
  <c r="H213" i="30"/>
  <c r="H195" i="30"/>
  <c r="R172" i="30"/>
  <c r="R190" i="30"/>
  <c r="U172" i="30"/>
  <c r="U190" i="30"/>
  <c r="E187" i="30"/>
  <c r="X238" i="30"/>
  <c r="AA199" i="30"/>
  <c r="S201" i="30"/>
  <c r="M202" i="30"/>
  <c r="B167" i="30"/>
  <c r="X184" i="30"/>
  <c r="AD202" i="30"/>
  <c r="AB186" i="30"/>
  <c r="AB187" i="30"/>
  <c r="F213" i="30"/>
  <c r="F195" i="30"/>
  <c r="F177" i="30"/>
  <c r="V177" i="30"/>
  <c r="V195" i="30"/>
  <c r="V213" i="30"/>
  <c r="AD194" i="30"/>
  <c r="AD212" i="30"/>
  <c r="AD176" i="30"/>
  <c r="AD169" i="30"/>
  <c r="AD205" i="30"/>
  <c r="G194" i="30"/>
  <c r="G212" i="30"/>
  <c r="G176" i="30"/>
  <c r="O177" i="30"/>
  <c r="O195" i="30"/>
  <c r="O213" i="30"/>
  <c r="AE190" i="30"/>
  <c r="AE172" i="30"/>
  <c r="P212" i="30"/>
  <c r="P194" i="30"/>
  <c r="P176" i="30"/>
  <c r="AF172" i="30"/>
  <c r="AF190" i="30"/>
  <c r="Q194" i="30"/>
  <c r="Q176" i="30"/>
  <c r="Q212" i="30"/>
  <c r="Q205" i="30"/>
  <c r="Q169" i="30"/>
  <c r="AG172" i="30"/>
  <c r="AG190" i="30"/>
  <c r="Z172" i="30"/>
  <c r="Z190" i="30"/>
  <c r="Z169" i="30"/>
  <c r="Z205" i="30"/>
  <c r="D176" i="30"/>
  <c r="D212" i="30"/>
  <c r="D194" i="30"/>
  <c r="E176" i="30"/>
  <c r="E194" i="30"/>
  <c r="E212" i="30"/>
  <c r="J177" i="30"/>
  <c r="J213" i="30"/>
  <c r="J195" i="30"/>
  <c r="R176" i="30"/>
  <c r="R194" i="30"/>
  <c r="R212" i="30"/>
  <c r="U176" i="30"/>
  <c r="U194" i="30"/>
  <c r="U212" i="30"/>
  <c r="L177" i="30"/>
  <c r="L213" i="30"/>
  <c r="L195" i="30"/>
  <c r="K177" i="30"/>
  <c r="K195" i="30"/>
  <c r="K213" i="30"/>
  <c r="K169" i="30"/>
  <c r="K205" i="30"/>
  <c r="S195" i="30"/>
  <c r="S177" i="30"/>
  <c r="S213" i="30"/>
  <c r="S169" i="30"/>
  <c r="S205" i="30"/>
  <c r="AA169" i="30"/>
  <c r="AA205" i="30"/>
  <c r="M176" i="30"/>
  <c r="M194" i="30"/>
  <c r="M212" i="30"/>
  <c r="A200" i="30"/>
  <c r="A203" i="30"/>
  <c r="A185" i="30"/>
  <c r="A186" i="30"/>
  <c r="A204" i="30"/>
  <c r="A184" i="30"/>
  <c r="A202" i="30"/>
  <c r="A181" i="30"/>
  <c r="A199" i="30"/>
  <c r="A187" i="30"/>
  <c r="A205" i="30"/>
  <c r="A183" i="30"/>
  <c r="A201" i="30"/>
  <c r="A180" i="30"/>
  <c r="A198" i="30"/>
  <c r="Z254" i="30" l="1"/>
  <c r="Z6" i="2" s="1"/>
  <c r="M254" i="30"/>
  <c r="M6" i="2" s="1"/>
  <c r="H254" i="30"/>
  <c r="H6" i="2" s="1"/>
  <c r="U253" i="30"/>
  <c r="AA254" i="30"/>
  <c r="AA6" i="2" s="1"/>
  <c r="L253" i="30"/>
  <c r="AE253" i="30"/>
  <c r="AD253" i="30"/>
  <c r="O254" i="30"/>
  <c r="O6" i="2" s="1"/>
  <c r="D254" i="30"/>
  <c r="D6" i="2" s="1"/>
  <c r="Y254" i="30"/>
  <c r="Y6" i="2" s="1"/>
  <c r="F254" i="30"/>
  <c r="F6" i="2" s="1"/>
  <c r="K253" i="30"/>
  <c r="S253" i="30"/>
  <c r="R254" i="30"/>
  <c r="R6" i="2" s="1"/>
  <c r="AB253" i="30"/>
  <c r="W254" i="30"/>
  <c r="W6" i="2" s="1"/>
  <c r="C254" i="30"/>
  <c r="C6" i="2" s="1"/>
  <c r="X254" i="30"/>
  <c r="X6" i="2" s="1"/>
  <c r="AC253" i="30"/>
  <c r="E254" i="30"/>
  <c r="E6" i="2" s="1"/>
  <c r="I254" i="30"/>
  <c r="I6" i="2" s="1"/>
  <c r="B254" i="30"/>
  <c r="B6" i="2" s="1"/>
  <c r="K254" i="30"/>
  <c r="K6" i="2" s="1"/>
  <c r="M253" i="30"/>
  <c r="AC254" i="30"/>
  <c r="AC6" i="2" s="1"/>
  <c r="AB254" i="30"/>
  <c r="AB6" i="2" s="1"/>
  <c r="P253" i="30"/>
  <c r="T253" i="30"/>
  <c r="J254" i="30"/>
  <c r="J6" i="2" s="1"/>
  <c r="T254" i="30"/>
  <c r="T6" i="2" s="1"/>
  <c r="T6" i="9" s="1"/>
  <c r="U254" i="30"/>
  <c r="U6" i="2" s="1"/>
  <c r="AF254" i="30"/>
  <c r="AF6" i="2" s="1"/>
  <c r="AD254" i="30"/>
  <c r="AD6" i="2" s="1"/>
  <c r="G253" i="30"/>
  <c r="Q253" i="30"/>
  <c r="W253" i="30"/>
  <c r="N253" i="30"/>
  <c r="F253" i="30"/>
  <c r="AF253" i="30"/>
  <c r="X253" i="30"/>
  <c r="Q254" i="30"/>
  <c r="Q6" i="2" s="1"/>
  <c r="D253" i="30"/>
  <c r="E253" i="30"/>
  <c r="AG254" i="30"/>
  <c r="G254" i="30"/>
  <c r="G6" i="2" s="1"/>
  <c r="Y253" i="30"/>
  <c r="AE254" i="30"/>
  <c r="AE6" i="2" s="1"/>
  <c r="Z253" i="30"/>
  <c r="H253" i="30"/>
  <c r="C253" i="30"/>
  <c r="O253" i="30"/>
  <c r="S254" i="30"/>
  <c r="S6" i="2" s="1"/>
  <c r="V253" i="30"/>
  <c r="AG253" i="30"/>
  <c r="J253" i="30"/>
  <c r="P254" i="30"/>
  <c r="P6" i="2" s="1"/>
  <c r="AA253" i="30"/>
  <c r="N254" i="30"/>
  <c r="N6" i="2" s="1"/>
  <c r="I253" i="30"/>
  <c r="R253" i="30"/>
  <c r="V254" i="30"/>
  <c r="V6" i="2" s="1"/>
  <c r="B253" i="30"/>
  <c r="L254" i="30"/>
  <c r="L6" i="2" s="1"/>
  <c r="R6" i="9" l="1"/>
  <c r="N6" i="9"/>
  <c r="L6" i="9"/>
  <c r="AE6" i="9"/>
  <c r="U6" i="9"/>
  <c r="K6" i="9"/>
  <c r="S6" i="9"/>
  <c r="E6" i="9"/>
  <c r="AA6" i="9"/>
  <c r="G6" i="9"/>
  <c r="F6" i="9"/>
  <c r="V6" i="9"/>
  <c r="I6" i="9"/>
  <c r="AB6" i="9"/>
  <c r="X6" i="9"/>
  <c r="Y6" i="9"/>
  <c r="H6" i="9"/>
  <c r="Q6" i="9"/>
  <c r="AD6" i="9"/>
  <c r="AC6" i="9"/>
  <c r="C6" i="9"/>
  <c r="D6" i="9"/>
  <c r="M6" i="9"/>
  <c r="J6" i="9"/>
  <c r="P6" i="9"/>
  <c r="AF6" i="9"/>
  <c r="W6" i="9"/>
  <c r="O6" i="9"/>
  <c r="Z6" i="9"/>
  <c r="C6" i="10"/>
  <c r="D6" i="10" s="1"/>
  <c r="E6" i="10" s="1"/>
  <c r="F6" i="10" s="1"/>
  <c r="G6" i="10" s="1"/>
  <c r="H6" i="10" s="1"/>
  <c r="I6" i="10" s="1"/>
  <c r="J6" i="10" s="1"/>
  <c r="K6" i="10" s="1"/>
  <c r="L6" i="10" s="1"/>
  <c r="M6" i="10" s="1"/>
  <c r="N6" i="10" s="1"/>
  <c r="O6" i="10" s="1"/>
  <c r="P6" i="10" s="1"/>
  <c r="Q6" i="10" s="1"/>
  <c r="R6" i="10" s="1"/>
  <c r="S6" i="10" s="1"/>
  <c r="T6" i="10" s="1"/>
  <c r="U6" i="10" s="1"/>
  <c r="V6" i="10" s="1"/>
  <c r="W6" i="10" s="1"/>
  <c r="X6" i="10" s="1"/>
  <c r="Y6" i="10" s="1"/>
  <c r="Z6" i="10" s="1"/>
  <c r="AA6" i="10" s="1"/>
  <c r="AB6" i="10" s="1"/>
  <c r="AC6" i="10" s="1"/>
  <c r="AD6" i="10" s="1"/>
  <c r="AE6" i="10" s="1"/>
  <c r="AF6" i="10" s="1"/>
  <c r="J2" i="2"/>
  <c r="J2" i="8" s="1"/>
  <c r="AF2" i="2"/>
  <c r="AF2" i="8" s="1"/>
  <c r="AB2" i="2"/>
  <c r="AB2" i="8" s="1"/>
  <c r="AD2" i="2"/>
  <c r="AD2" i="8" s="1"/>
  <c r="D2" i="2"/>
  <c r="D2" i="8" s="1"/>
  <c r="AA2" i="2"/>
  <c r="AA2" i="8" s="1"/>
  <c r="H2" i="2"/>
  <c r="H2" i="8" s="1"/>
  <c r="Z2" i="2"/>
  <c r="Z2" i="8" s="1"/>
  <c r="X2" i="2"/>
  <c r="X2" i="8" s="1"/>
  <c r="M2" i="2"/>
  <c r="M2" i="8" s="1"/>
  <c r="Y2" i="2"/>
  <c r="Y2" i="8" s="1"/>
  <c r="F2" i="2"/>
  <c r="F2" i="8" s="1"/>
  <c r="AE2" i="2"/>
  <c r="AE2" i="8" s="1"/>
  <c r="V2" i="2"/>
  <c r="V2" i="8" s="1"/>
  <c r="N2" i="2"/>
  <c r="N2" i="8" s="1"/>
  <c r="S2" i="2"/>
  <c r="S2" i="8" s="1"/>
  <c r="L2" i="2"/>
  <c r="L2" i="8" s="1"/>
  <c r="R2" i="2"/>
  <c r="R2" i="8" s="1"/>
  <c r="W2" i="2"/>
  <c r="W2" i="8" s="1"/>
  <c r="T2" i="2"/>
  <c r="T2" i="8" s="1"/>
  <c r="K2" i="2"/>
  <c r="K2" i="8" s="1"/>
  <c r="I2" i="2"/>
  <c r="I2" i="8" s="1"/>
  <c r="O2" i="2"/>
  <c r="O2" i="8" s="1"/>
  <c r="E2" i="2"/>
  <c r="E2" i="8" s="1"/>
  <c r="Q2" i="2"/>
  <c r="Q2" i="8" s="1"/>
  <c r="P2" i="2"/>
  <c r="P2" i="8" s="1"/>
  <c r="AC2" i="2"/>
  <c r="AC2" i="8" s="1"/>
  <c r="U2" i="2"/>
  <c r="U2" i="8" s="1"/>
  <c r="C2" i="2"/>
  <c r="C2" i="8" s="1"/>
  <c r="G2" i="2"/>
  <c r="G2" i="8" s="1"/>
  <c r="C1" i="18"/>
  <c r="D1" i="18"/>
  <c r="E1" i="18"/>
  <c r="F1" i="18"/>
  <c r="G1" i="18"/>
  <c r="H1" i="18"/>
  <c r="I1" i="18"/>
  <c r="J1" i="18"/>
  <c r="K1" i="18"/>
  <c r="L1" i="18"/>
  <c r="M1" i="18"/>
  <c r="N1" i="18"/>
  <c r="O1" i="18"/>
  <c r="P1" i="18"/>
  <c r="Q1" i="18"/>
  <c r="R1" i="18"/>
  <c r="S1" i="18"/>
  <c r="T1" i="18"/>
  <c r="U1" i="18"/>
  <c r="V1" i="18"/>
  <c r="W1" i="18"/>
  <c r="X1" i="18"/>
  <c r="Y1" i="18"/>
  <c r="Z1" i="18"/>
  <c r="AA1" i="18"/>
  <c r="AB1" i="18"/>
  <c r="AC1" i="18"/>
  <c r="AD1" i="18"/>
  <c r="AE1" i="18"/>
  <c r="AF1" i="18"/>
  <c r="B1" i="18"/>
  <c r="C1" i="17"/>
  <c r="D1" i="17"/>
  <c r="E1" i="17"/>
  <c r="F1" i="17"/>
  <c r="G1" i="17"/>
  <c r="H1" i="17"/>
  <c r="I1" i="17"/>
  <c r="J1" i="17"/>
  <c r="K1" i="17"/>
  <c r="L1" i="17"/>
  <c r="M1" i="17"/>
  <c r="N1" i="17"/>
  <c r="O1" i="17"/>
  <c r="P1" i="17"/>
  <c r="Q1" i="17"/>
  <c r="R1" i="17"/>
  <c r="S1" i="17"/>
  <c r="T1" i="17"/>
  <c r="U1" i="17"/>
  <c r="V1" i="17"/>
  <c r="W1" i="17"/>
  <c r="X1" i="17"/>
  <c r="Y1" i="17"/>
  <c r="Z1" i="17"/>
  <c r="AA1" i="17"/>
  <c r="AB1" i="17"/>
  <c r="AC1" i="17"/>
  <c r="AD1" i="17"/>
  <c r="AE1" i="17"/>
  <c r="AF1" i="17"/>
  <c r="B1" i="17"/>
  <c r="C1" i="16"/>
  <c r="D1" i="16"/>
  <c r="E1" i="16"/>
  <c r="F1" i="16"/>
  <c r="G1" i="16"/>
  <c r="H1" i="16"/>
  <c r="I1" i="16"/>
  <c r="J1" i="16"/>
  <c r="K1" i="16"/>
  <c r="L1" i="16"/>
  <c r="M1" i="16"/>
  <c r="N1" i="16"/>
  <c r="O1" i="16"/>
  <c r="P1" i="16"/>
  <c r="Q1" i="16"/>
  <c r="R1" i="16"/>
  <c r="S1" i="16"/>
  <c r="T1" i="16"/>
  <c r="U1" i="16"/>
  <c r="V1" i="16"/>
  <c r="W1" i="16"/>
  <c r="X1" i="16"/>
  <c r="Y1" i="16"/>
  <c r="Z1" i="16"/>
  <c r="AA1" i="16"/>
  <c r="AB1" i="16"/>
  <c r="AC1" i="16"/>
  <c r="AD1" i="16"/>
  <c r="AE1" i="16"/>
  <c r="AF1" i="16"/>
  <c r="B1" i="16"/>
  <c r="C1" i="15"/>
  <c r="D1" i="15"/>
  <c r="E1" i="15"/>
  <c r="F1" i="15"/>
  <c r="G1" i="15"/>
  <c r="H1" i="15"/>
  <c r="I1" i="15"/>
  <c r="J1" i="15"/>
  <c r="K1" i="15"/>
  <c r="L1" i="15"/>
  <c r="M1" i="15"/>
  <c r="N1" i="15"/>
  <c r="O1" i="15"/>
  <c r="P1" i="15"/>
  <c r="Q1" i="15"/>
  <c r="R1" i="15"/>
  <c r="S1" i="15"/>
  <c r="T1" i="15"/>
  <c r="U1" i="15"/>
  <c r="V1" i="15"/>
  <c r="W1" i="15"/>
  <c r="X1" i="15"/>
  <c r="Y1" i="15"/>
  <c r="Z1" i="15"/>
  <c r="AA1" i="15"/>
  <c r="AB1" i="15"/>
  <c r="AC1" i="15"/>
  <c r="AD1" i="15"/>
  <c r="AE1" i="15"/>
  <c r="AF1" i="15"/>
  <c r="B1" i="15"/>
  <c r="C1" i="14"/>
  <c r="D1" i="14"/>
  <c r="E1" i="14"/>
  <c r="F1" i="14"/>
  <c r="G1" i="14"/>
  <c r="H1" i="14"/>
  <c r="I1" i="14"/>
  <c r="J1" i="14"/>
  <c r="K1" i="14"/>
  <c r="L1" i="14"/>
  <c r="M1" i="14"/>
  <c r="N1" i="14"/>
  <c r="O1" i="14"/>
  <c r="P1" i="14"/>
  <c r="Q1" i="14"/>
  <c r="R1" i="14"/>
  <c r="S1" i="14"/>
  <c r="T1" i="14"/>
  <c r="U1" i="14"/>
  <c r="V1" i="14"/>
  <c r="W1" i="14"/>
  <c r="X1" i="14"/>
  <c r="Y1" i="14"/>
  <c r="Z1" i="14"/>
  <c r="AA1" i="14"/>
  <c r="AB1" i="14"/>
  <c r="AC1" i="14"/>
  <c r="AD1" i="14"/>
  <c r="AE1" i="14"/>
  <c r="AF1" i="14"/>
  <c r="B1" i="14"/>
  <c r="C1" i="13"/>
  <c r="D1" i="13"/>
  <c r="E1" i="13"/>
  <c r="F1" i="13"/>
  <c r="G1" i="13"/>
  <c r="H1" i="13"/>
  <c r="I1" i="13"/>
  <c r="J1" i="13"/>
  <c r="K1" i="13"/>
  <c r="L1" i="13"/>
  <c r="M1" i="13"/>
  <c r="N1" i="13"/>
  <c r="O1" i="13"/>
  <c r="P1" i="13"/>
  <c r="Q1" i="13"/>
  <c r="R1" i="13"/>
  <c r="S1" i="13"/>
  <c r="T1" i="13"/>
  <c r="U1" i="13"/>
  <c r="V1" i="13"/>
  <c r="W1" i="13"/>
  <c r="X1" i="13"/>
  <c r="Y1" i="13"/>
  <c r="Z1" i="13"/>
  <c r="AA1" i="13"/>
  <c r="AB1" i="13"/>
  <c r="AC1" i="13"/>
  <c r="AD1" i="13"/>
  <c r="AE1" i="13"/>
  <c r="AF1" i="13"/>
  <c r="B1" i="13"/>
  <c r="C1" i="12"/>
  <c r="D1" i="12"/>
  <c r="E1" i="12"/>
  <c r="F1" i="12"/>
  <c r="G1" i="12"/>
  <c r="H1" i="12"/>
  <c r="I1" i="12"/>
  <c r="J1" i="12"/>
  <c r="K1" i="12"/>
  <c r="L1" i="12"/>
  <c r="M1" i="12"/>
  <c r="N1" i="12"/>
  <c r="O1" i="12"/>
  <c r="P1" i="12"/>
  <c r="Q1" i="12"/>
  <c r="R1" i="12"/>
  <c r="S1" i="12"/>
  <c r="T1" i="12"/>
  <c r="U1" i="12"/>
  <c r="V1" i="12"/>
  <c r="W1" i="12"/>
  <c r="X1" i="12"/>
  <c r="Y1" i="12"/>
  <c r="Z1" i="12"/>
  <c r="AA1" i="12"/>
  <c r="AB1" i="12"/>
  <c r="AC1" i="12"/>
  <c r="AD1" i="12"/>
  <c r="AE1" i="12"/>
  <c r="AF1" i="12"/>
  <c r="B1" i="12"/>
  <c r="C1" i="11"/>
  <c r="D1" i="11"/>
  <c r="E1" i="11"/>
  <c r="F1" i="11"/>
  <c r="G1" i="11"/>
  <c r="H1" i="11"/>
  <c r="I1" i="11"/>
  <c r="J1" i="11"/>
  <c r="K1" i="11"/>
  <c r="L1" i="11"/>
  <c r="M1" i="11"/>
  <c r="N1" i="11"/>
  <c r="O1" i="11"/>
  <c r="P1" i="11"/>
  <c r="Q1" i="11"/>
  <c r="R1" i="11"/>
  <c r="S1" i="11"/>
  <c r="T1" i="11"/>
  <c r="U1" i="11"/>
  <c r="V1" i="11"/>
  <c r="W1" i="11"/>
  <c r="X1" i="11"/>
  <c r="Y1" i="11"/>
  <c r="Z1" i="11"/>
  <c r="AA1" i="11"/>
  <c r="AB1" i="11"/>
  <c r="AC1" i="11"/>
  <c r="AD1" i="11"/>
  <c r="AE1" i="11"/>
  <c r="AF1" i="11"/>
  <c r="B1" i="11"/>
  <c r="C1" i="10"/>
  <c r="D1" i="10"/>
  <c r="E1" i="10"/>
  <c r="F1" i="10"/>
  <c r="G1" i="10"/>
  <c r="H1" i="10"/>
  <c r="I1" i="10"/>
  <c r="J1" i="10"/>
  <c r="K1" i="10"/>
  <c r="L1" i="10"/>
  <c r="M1" i="10"/>
  <c r="N1" i="10"/>
  <c r="O1" i="10"/>
  <c r="P1" i="10"/>
  <c r="Q1" i="10"/>
  <c r="R1" i="10"/>
  <c r="S1" i="10"/>
  <c r="T1" i="10"/>
  <c r="U1" i="10"/>
  <c r="V1" i="10"/>
  <c r="W1" i="10"/>
  <c r="X1" i="10"/>
  <c r="Y1" i="10"/>
  <c r="Z1" i="10"/>
  <c r="AA1" i="10"/>
  <c r="AB1" i="10"/>
  <c r="AC1" i="10"/>
  <c r="AD1" i="10"/>
  <c r="AE1" i="10"/>
  <c r="AF1" i="10"/>
  <c r="B1" i="10"/>
  <c r="C1" i="9"/>
  <c r="D1" i="9"/>
  <c r="E1" i="9"/>
  <c r="F1" i="9"/>
  <c r="G1" i="9"/>
  <c r="H1" i="9"/>
  <c r="I1" i="9"/>
  <c r="J1" i="9"/>
  <c r="K1" i="9"/>
  <c r="L1" i="9"/>
  <c r="M1" i="9"/>
  <c r="N1" i="9"/>
  <c r="O1" i="9"/>
  <c r="P1" i="9"/>
  <c r="Q1" i="9"/>
  <c r="R1" i="9"/>
  <c r="S1" i="9"/>
  <c r="T1" i="9"/>
  <c r="U1" i="9"/>
  <c r="V1" i="9"/>
  <c r="W1" i="9"/>
  <c r="X1" i="9"/>
  <c r="Y1" i="9"/>
  <c r="Z1" i="9"/>
  <c r="AA1" i="9"/>
  <c r="AB1" i="9"/>
  <c r="AC1" i="9"/>
  <c r="AD1" i="9"/>
  <c r="AE1" i="9"/>
  <c r="AF1" i="9"/>
  <c r="B1" i="9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X1" i="8"/>
  <c r="Y1" i="8"/>
  <c r="Z1" i="8"/>
  <c r="AA1" i="8"/>
  <c r="AB1" i="8"/>
  <c r="AC1" i="8"/>
  <c r="AD1" i="8"/>
  <c r="AE1" i="8"/>
  <c r="AF1" i="8"/>
  <c r="B1" i="8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B1" i="2"/>
  <c r="D3" i="28"/>
  <c r="D12" i="28" s="1"/>
  <c r="E3" i="28"/>
  <c r="E12" i="28" s="1"/>
  <c r="F3" i="28"/>
  <c r="F9" i="28" s="1"/>
  <c r="G3" i="28"/>
  <c r="G17" i="28" s="1"/>
  <c r="H3" i="28"/>
  <c r="H16" i="28" s="1"/>
  <c r="I3" i="28"/>
  <c r="I15" i="28" s="1"/>
  <c r="J3" i="28"/>
  <c r="J18" i="28" s="1"/>
  <c r="K3" i="28"/>
  <c r="K13" i="28" s="1"/>
  <c r="L3" i="28"/>
  <c r="L12" i="28" s="1"/>
  <c r="M3" i="28"/>
  <c r="M12" i="28" s="1"/>
  <c r="N3" i="28"/>
  <c r="N9" i="28" s="1"/>
  <c r="O3" i="28"/>
  <c r="O17" i="28" s="1"/>
  <c r="P3" i="28"/>
  <c r="P16" i="28" s="1"/>
  <c r="Q3" i="28"/>
  <c r="Q15" i="28" s="1"/>
  <c r="R3" i="28"/>
  <c r="R14" i="28" s="1"/>
  <c r="S3" i="28"/>
  <c r="S13" i="28" s="1"/>
  <c r="T3" i="28"/>
  <c r="T12" i="28" s="1"/>
  <c r="U3" i="28"/>
  <c r="U12" i="28" s="1"/>
  <c r="V3" i="28"/>
  <c r="V9" i="28" s="1"/>
  <c r="W3" i="28"/>
  <c r="W17" i="28" s="1"/>
  <c r="X3" i="28"/>
  <c r="X16" i="28" s="1"/>
  <c r="Y3" i="28"/>
  <c r="Y15" i="28" s="1"/>
  <c r="Z3" i="28"/>
  <c r="Z14" i="28" s="1"/>
  <c r="AA3" i="28"/>
  <c r="AA13" i="28" s="1"/>
  <c r="AB3" i="28"/>
  <c r="AB12" i="28" s="1"/>
  <c r="AC3" i="28"/>
  <c r="AC12" i="28" s="1"/>
  <c r="AD3" i="28"/>
  <c r="AD9" i="28" s="1"/>
  <c r="AE3" i="28"/>
  <c r="AE17" i="28" s="1"/>
  <c r="AF3" i="28"/>
  <c r="AF16" i="28" s="1"/>
  <c r="AG3" i="28"/>
  <c r="AG15" i="28" s="1"/>
  <c r="AH3" i="28"/>
  <c r="AH14" i="28" s="1"/>
  <c r="AI3" i="28"/>
  <c r="AI13" i="28" s="1"/>
  <c r="AJ3" i="28"/>
  <c r="AJ12" i="28" s="1"/>
  <c r="C3" i="28"/>
  <c r="C15" i="28" s="1"/>
  <c r="AA2" i="9" l="1"/>
  <c r="AA2" i="10"/>
  <c r="AA2" i="14" s="1"/>
  <c r="C2" i="9"/>
  <c r="C2" i="10"/>
  <c r="C2" i="14" s="1"/>
  <c r="K2" i="9"/>
  <c r="K2" i="10"/>
  <c r="K2" i="14" s="1"/>
  <c r="AE2" i="9"/>
  <c r="AE2" i="10"/>
  <c r="AE2" i="14" s="1"/>
  <c r="D2" i="9"/>
  <c r="D2" i="10"/>
  <c r="D2" i="14" s="1"/>
  <c r="H2" i="9"/>
  <c r="H2" i="10"/>
  <c r="H2" i="14" s="1"/>
  <c r="I2" i="9"/>
  <c r="I2" i="10"/>
  <c r="I2" i="14" s="1"/>
  <c r="U2" i="9"/>
  <c r="U2" i="10"/>
  <c r="U2" i="14" s="1"/>
  <c r="T2" i="9"/>
  <c r="T2" i="10"/>
  <c r="T2" i="14" s="1"/>
  <c r="F2" i="9"/>
  <c r="F2" i="10"/>
  <c r="F2" i="14" s="1"/>
  <c r="AD2" i="9"/>
  <c r="AD2" i="10"/>
  <c r="AD2" i="14" s="1"/>
  <c r="V2" i="9"/>
  <c r="V2" i="10"/>
  <c r="V2" i="14" s="1"/>
  <c r="AC2" i="9"/>
  <c r="AC2" i="10"/>
  <c r="AC2" i="14" s="1"/>
  <c r="W2" i="9"/>
  <c r="W2" i="10"/>
  <c r="W2" i="14" s="1"/>
  <c r="Y2" i="9"/>
  <c r="Y2" i="10"/>
  <c r="Y2" i="14" s="1"/>
  <c r="AB2" i="9"/>
  <c r="AB2" i="10"/>
  <c r="AB2" i="14" s="1"/>
  <c r="N2" i="9"/>
  <c r="N2" i="10"/>
  <c r="N2" i="14" s="1"/>
  <c r="P2" i="9"/>
  <c r="P2" i="10"/>
  <c r="P2" i="14" s="1"/>
  <c r="R2" i="9"/>
  <c r="R2" i="10"/>
  <c r="R2" i="14" s="1"/>
  <c r="M2" i="9"/>
  <c r="M2" i="10"/>
  <c r="M2" i="14" s="1"/>
  <c r="AF2" i="9"/>
  <c r="AF2" i="10"/>
  <c r="AF2" i="14" s="1"/>
  <c r="O2" i="9"/>
  <c r="O2" i="10"/>
  <c r="O2" i="14" s="1"/>
  <c r="Q2" i="9"/>
  <c r="Q2" i="10"/>
  <c r="Q2" i="14" s="1"/>
  <c r="L2" i="9"/>
  <c r="L2" i="10"/>
  <c r="L2" i="14" s="1"/>
  <c r="X2" i="9"/>
  <c r="X2" i="10"/>
  <c r="X2" i="14" s="1"/>
  <c r="J2" i="9"/>
  <c r="J2" i="10"/>
  <c r="J2" i="14" s="1"/>
  <c r="G2" i="9"/>
  <c r="G2" i="10"/>
  <c r="G2" i="14" s="1"/>
  <c r="E2" i="9"/>
  <c r="E2" i="10"/>
  <c r="E2" i="14" s="1"/>
  <c r="S2" i="9"/>
  <c r="S2" i="10"/>
  <c r="S2" i="14" s="1"/>
  <c r="Z2" i="9"/>
  <c r="Z2" i="10"/>
  <c r="Z2" i="14" s="1"/>
  <c r="M4" i="28"/>
  <c r="F12" i="28"/>
  <c r="C24" i="28"/>
  <c r="Y28" i="28"/>
  <c r="U28" i="28"/>
  <c r="M28" i="28"/>
  <c r="C18" i="28"/>
  <c r="S28" i="28"/>
  <c r="C22" i="28"/>
  <c r="Q28" i="28"/>
  <c r="E7" i="28"/>
  <c r="C26" i="28"/>
  <c r="K28" i="28"/>
  <c r="U11" i="28"/>
  <c r="U21" i="28" s="1"/>
  <c r="U36" i="28" s="1"/>
  <c r="U54" i="28" s="1"/>
  <c r="AI28" i="28"/>
  <c r="I28" i="28"/>
  <c r="C5" i="28"/>
  <c r="AA28" i="28"/>
  <c r="E28" i="28"/>
  <c r="AH29" i="28"/>
  <c r="AC11" i="28"/>
  <c r="AC21" i="28" s="1"/>
  <c r="AC36" i="28" s="1"/>
  <c r="AC54" i="28" s="1"/>
  <c r="C25" i="28"/>
  <c r="AG29" i="28"/>
  <c r="Y29" i="28"/>
  <c r="Q29" i="28"/>
  <c r="I29" i="28"/>
  <c r="AH28" i="28"/>
  <c r="Z28" i="28"/>
  <c r="R28" i="28"/>
  <c r="J28" i="28"/>
  <c r="J29" i="28"/>
  <c r="AF29" i="28"/>
  <c r="P29" i="28"/>
  <c r="H29" i="28"/>
  <c r="X29" i="28"/>
  <c r="AG28" i="28"/>
  <c r="AC77" i="28"/>
  <c r="U18" i="28"/>
  <c r="C27" i="28"/>
  <c r="AE29" i="28"/>
  <c r="W29" i="28"/>
  <c r="O29" i="28"/>
  <c r="G29" i="28"/>
  <c r="AF28" i="28"/>
  <c r="X28" i="28"/>
  <c r="P28" i="28"/>
  <c r="H28" i="28"/>
  <c r="E77" i="28"/>
  <c r="H18" i="28"/>
  <c r="C28" i="28"/>
  <c r="AD29" i="28"/>
  <c r="V29" i="28"/>
  <c r="N29" i="28"/>
  <c r="F29" i="28"/>
  <c r="AE28" i="28"/>
  <c r="W28" i="28"/>
  <c r="O28" i="28"/>
  <c r="G28" i="28"/>
  <c r="Z29" i="28"/>
  <c r="P89" i="28"/>
  <c r="E18" i="28"/>
  <c r="C29" i="28"/>
  <c r="AC29" i="28"/>
  <c r="U29" i="28"/>
  <c r="M29" i="28"/>
  <c r="E29" i="28"/>
  <c r="AD28" i="28"/>
  <c r="V28" i="28"/>
  <c r="N28" i="28"/>
  <c r="F28" i="28"/>
  <c r="AJ29" i="28"/>
  <c r="AB29" i="28"/>
  <c r="T29" i="28"/>
  <c r="L29" i="28"/>
  <c r="D29" i="28"/>
  <c r="AC28" i="28"/>
  <c r="R29" i="28"/>
  <c r="Q50" i="31" s="1"/>
  <c r="C7" i="28"/>
  <c r="E5" i="28"/>
  <c r="C23" i="28"/>
  <c r="AI29" i="28"/>
  <c r="AA29" i="28"/>
  <c r="Z50" i="31" s="1"/>
  <c r="S29" i="28"/>
  <c r="K29" i="28"/>
  <c r="AJ28" i="28"/>
  <c r="AB28" i="28"/>
  <c r="T28" i="28"/>
  <c r="L28" i="28"/>
  <c r="D28" i="28"/>
  <c r="C49" i="31" s="1"/>
  <c r="AF18" i="28"/>
  <c r="N11" i="28"/>
  <c r="N21" i="28" s="1"/>
  <c r="N36" i="28" s="1"/>
  <c r="N54" i="28" s="1"/>
  <c r="V4" i="28"/>
  <c r="AC18" i="28"/>
  <c r="AD77" i="28"/>
  <c r="U4" i="28"/>
  <c r="X18" i="28"/>
  <c r="H9" i="28"/>
  <c r="P18" i="28"/>
  <c r="U7" i="28"/>
  <c r="AF89" i="28"/>
  <c r="AC13" i="28"/>
  <c r="M18" i="28"/>
  <c r="D14" i="28"/>
  <c r="AA19" i="28"/>
  <c r="K19" i="28"/>
  <c r="L18" i="28"/>
  <c r="AJ7" i="28"/>
  <c r="D7" i="28"/>
  <c r="AB5" i="28"/>
  <c r="Z19" i="28"/>
  <c r="J19" i="28"/>
  <c r="S18" i="28"/>
  <c r="AC7" i="28"/>
  <c r="C11" i="28"/>
  <c r="C21" i="28" s="1"/>
  <c r="C36" i="28" s="1"/>
  <c r="C54" i="28" s="1"/>
  <c r="N77" i="28"/>
  <c r="U5" i="28"/>
  <c r="AE9" i="28"/>
  <c r="U13" i="28"/>
  <c r="AG19" i="28"/>
  <c r="Y19" i="28"/>
  <c r="Q19" i="28"/>
  <c r="I19" i="28"/>
  <c r="AH18" i="28"/>
  <c r="Z18" i="28"/>
  <c r="R18" i="28"/>
  <c r="AI19" i="28"/>
  <c r="S19" i="28"/>
  <c r="AJ18" i="28"/>
  <c r="AB18" i="28"/>
  <c r="T18" i="28"/>
  <c r="D18" i="28"/>
  <c r="AH19" i="28"/>
  <c r="R19" i="28"/>
  <c r="AI18" i="28"/>
  <c r="AA18" i="28"/>
  <c r="K18" i="28"/>
  <c r="AB7" i="28"/>
  <c r="AD11" i="28"/>
  <c r="AD21" i="28" s="1"/>
  <c r="AD36" i="28" s="1"/>
  <c r="AD54" i="28" s="1"/>
  <c r="M77" i="28"/>
  <c r="T5" i="28"/>
  <c r="X9" i="28"/>
  <c r="E13" i="28"/>
  <c r="AF19" i="28"/>
  <c r="X19" i="28"/>
  <c r="P19" i="28"/>
  <c r="H19" i="28"/>
  <c r="AG18" i="28"/>
  <c r="Y18" i="28"/>
  <c r="Q18" i="28"/>
  <c r="I18" i="28"/>
  <c r="L5" i="28"/>
  <c r="W19" i="28"/>
  <c r="G19" i="28"/>
  <c r="T7" i="28"/>
  <c r="AD19" i="28"/>
  <c r="V19" i="28"/>
  <c r="N19" i="28"/>
  <c r="F19" i="28"/>
  <c r="AE18" i="28"/>
  <c r="W18" i="28"/>
  <c r="O18" i="28"/>
  <c r="G18" i="28"/>
  <c r="AE19" i="28"/>
  <c r="O19" i="28"/>
  <c r="Y8" i="28"/>
  <c r="M7" i="28"/>
  <c r="O11" i="28"/>
  <c r="O21" i="28" s="1"/>
  <c r="O36" i="28" s="1"/>
  <c r="O54" i="28" s="1"/>
  <c r="W89" i="28"/>
  <c r="AC4" i="28"/>
  <c r="Q8" i="28"/>
  <c r="C19" i="28"/>
  <c r="AC19" i="28"/>
  <c r="U19" i="28"/>
  <c r="M19" i="28"/>
  <c r="E19" i="28"/>
  <c r="AD18" i="28"/>
  <c r="V18" i="28"/>
  <c r="N18" i="28"/>
  <c r="F18" i="28"/>
  <c r="L7" i="28"/>
  <c r="AJ14" i="28"/>
  <c r="AJ19" i="28"/>
  <c r="AB19" i="28"/>
  <c r="T19" i="28"/>
  <c r="L19" i="28"/>
  <c r="D19" i="28"/>
  <c r="AA15" i="28"/>
  <c r="AI7" i="28"/>
  <c r="S7" i="28"/>
  <c r="G77" i="28"/>
  <c r="O89" i="28"/>
  <c r="W9" i="28"/>
  <c r="I8" i="28"/>
  <c r="S15" i="28"/>
  <c r="AE7" i="28"/>
  <c r="O7" i="28"/>
  <c r="AE11" i="28"/>
  <c r="AE21" i="28" s="1"/>
  <c r="AE36" i="28" s="1"/>
  <c r="AE54" i="28" s="1"/>
  <c r="M11" i="28"/>
  <c r="M21" i="28" s="1"/>
  <c r="M36" i="28" s="1"/>
  <c r="M54" i="28" s="1"/>
  <c r="C77" i="28"/>
  <c r="F77" i="28"/>
  <c r="H89" i="28"/>
  <c r="M5" i="28"/>
  <c r="N4" i="28"/>
  <c r="P9" i="28"/>
  <c r="C13" i="28"/>
  <c r="K15" i="28"/>
  <c r="M13" i="28"/>
  <c r="G11" i="28"/>
  <c r="G21" i="28" s="1"/>
  <c r="G36" i="28" s="1"/>
  <c r="G54" i="28" s="1"/>
  <c r="G89" i="28"/>
  <c r="F4" i="28"/>
  <c r="Y17" i="28"/>
  <c r="AB14" i="28"/>
  <c r="AD12" i="28"/>
  <c r="O9" i="28"/>
  <c r="AG17" i="28"/>
  <c r="AA7" i="28"/>
  <c r="K7" i="28"/>
  <c r="W11" i="28"/>
  <c r="W21" i="28" s="1"/>
  <c r="W36" i="28" s="1"/>
  <c r="W54" i="28" s="1"/>
  <c r="E11" i="28"/>
  <c r="E21" i="28" s="1"/>
  <c r="E36" i="28" s="1"/>
  <c r="E54" i="28" s="1"/>
  <c r="V77" i="28"/>
  <c r="AE89" i="28"/>
  <c r="AJ5" i="28"/>
  <c r="D5" i="28"/>
  <c r="E4" i="28"/>
  <c r="G9" i="28"/>
  <c r="Q17" i="28"/>
  <c r="T14" i="28"/>
  <c r="V12" i="28"/>
  <c r="F11" i="28"/>
  <c r="F21" i="28" s="1"/>
  <c r="F36" i="28" s="1"/>
  <c r="F54" i="28" s="1"/>
  <c r="W7" i="28"/>
  <c r="G7" i="28"/>
  <c r="V11" i="28"/>
  <c r="V21" i="28" s="1"/>
  <c r="V36" i="28" s="1"/>
  <c r="V54" i="28" s="1"/>
  <c r="U77" i="28"/>
  <c r="X89" i="28"/>
  <c r="AC5" i="28"/>
  <c r="AD4" i="28"/>
  <c r="AF9" i="28"/>
  <c r="AG8" i="28"/>
  <c r="I17" i="28"/>
  <c r="L14" i="28"/>
  <c r="N12" i="28"/>
  <c r="AI15" i="28"/>
  <c r="J14" i="28"/>
  <c r="J7" i="28"/>
  <c r="J15" i="28"/>
  <c r="J17" i="28"/>
  <c r="J8" i="28"/>
  <c r="J16" i="28"/>
  <c r="J9" i="28"/>
  <c r="J89" i="28"/>
  <c r="J12" i="28"/>
  <c r="J4" i="28"/>
  <c r="J43" i="28" s="1"/>
  <c r="J77" i="28"/>
  <c r="J11" i="28"/>
  <c r="J21" i="28" s="1"/>
  <c r="J36" i="28" s="1"/>
  <c r="J54" i="28" s="1"/>
  <c r="J13" i="28"/>
  <c r="J5" i="28"/>
  <c r="J109" i="28"/>
  <c r="AH109" i="28"/>
  <c r="Z16" i="28"/>
  <c r="AG7" i="28"/>
  <c r="Y7" i="28"/>
  <c r="Q7" i="28"/>
  <c r="I7" i="28"/>
  <c r="AI11" i="28"/>
  <c r="AI21" i="28" s="1"/>
  <c r="AI36" i="28" s="1"/>
  <c r="AI54" i="28" s="1"/>
  <c r="AA11" i="28"/>
  <c r="AA21" i="28" s="1"/>
  <c r="AA36" i="28" s="1"/>
  <c r="AA54" i="28" s="1"/>
  <c r="S11" i="28"/>
  <c r="S21" i="28" s="1"/>
  <c r="S36" i="28" s="1"/>
  <c r="S54" i="28" s="1"/>
  <c r="K11" i="28"/>
  <c r="K21" i="28" s="1"/>
  <c r="K36" i="28" s="1"/>
  <c r="K54" i="28" s="1"/>
  <c r="AI77" i="28"/>
  <c r="AA77" i="28"/>
  <c r="S77" i="28"/>
  <c r="K77" i="28"/>
  <c r="C89" i="28"/>
  <c r="AC89" i="28"/>
  <c r="U89" i="28"/>
  <c r="M89" i="28"/>
  <c r="E89" i="28"/>
  <c r="AE109" i="28"/>
  <c r="W109" i="28"/>
  <c r="O109" i="28"/>
  <c r="G109" i="28"/>
  <c r="AH5" i="28"/>
  <c r="Z5" i="28"/>
  <c r="R5" i="28"/>
  <c r="AI4" i="28"/>
  <c r="AA4" i="28"/>
  <c r="S4" i="28"/>
  <c r="K4" i="28"/>
  <c r="C8" i="28"/>
  <c r="AC9" i="28"/>
  <c r="U9" i="28"/>
  <c r="M9" i="28"/>
  <c r="E9" i="28"/>
  <c r="AD8" i="28"/>
  <c r="V8" i="28"/>
  <c r="N8" i="28"/>
  <c r="F8" i="28"/>
  <c r="C16" i="28"/>
  <c r="AD17" i="28"/>
  <c r="V17" i="28"/>
  <c r="N17" i="28"/>
  <c r="F17" i="28"/>
  <c r="AE16" i="28"/>
  <c r="W16" i="28"/>
  <c r="O16" i="28"/>
  <c r="G16" i="28"/>
  <c r="AF15" i="28"/>
  <c r="X15" i="28"/>
  <c r="P15" i="28"/>
  <c r="H15" i="28"/>
  <c r="AG14" i="28"/>
  <c r="Y14" i="28"/>
  <c r="Q14" i="28"/>
  <c r="I14" i="28"/>
  <c r="AH13" i="28"/>
  <c r="Z13" i="28"/>
  <c r="R13" i="28"/>
  <c r="AI12" i="28"/>
  <c r="AA12" i="28"/>
  <c r="S12" i="28"/>
  <c r="K12" i="28"/>
  <c r="AG109" i="28"/>
  <c r="Y109" i="28"/>
  <c r="Q109" i="28"/>
  <c r="I109" i="28"/>
  <c r="AF7" i="28"/>
  <c r="X7" i="28"/>
  <c r="P7" i="28"/>
  <c r="H7" i="28"/>
  <c r="AH11" i="28"/>
  <c r="AH21" i="28" s="1"/>
  <c r="AH36" i="28" s="1"/>
  <c r="AH54" i="28" s="1"/>
  <c r="Z11" i="28"/>
  <c r="Z21" i="28" s="1"/>
  <c r="Z36" i="28" s="1"/>
  <c r="Z54" i="28" s="1"/>
  <c r="R11" i="28"/>
  <c r="R21" i="28" s="1"/>
  <c r="R36" i="28" s="1"/>
  <c r="R54" i="28" s="1"/>
  <c r="AH77" i="28"/>
  <c r="Z77" i="28"/>
  <c r="R77" i="28"/>
  <c r="AJ89" i="28"/>
  <c r="AB89" i="28"/>
  <c r="T89" i="28"/>
  <c r="L89" i="28"/>
  <c r="D89" i="28"/>
  <c r="AD109" i="28"/>
  <c r="V109" i="28"/>
  <c r="N109" i="28"/>
  <c r="F109" i="28"/>
  <c r="AG5" i="28"/>
  <c r="Y5" i="28"/>
  <c r="Q5" i="28"/>
  <c r="I5" i="28"/>
  <c r="AH4" i="28"/>
  <c r="Z4" i="28"/>
  <c r="R4" i="28"/>
  <c r="AJ9" i="28"/>
  <c r="AB9" i="28"/>
  <c r="T9" i="28"/>
  <c r="L9" i="28"/>
  <c r="D9" i="28"/>
  <c r="AC8" i="28"/>
  <c r="U8" i="28"/>
  <c r="M8" i="28"/>
  <c r="E8" i="28"/>
  <c r="C17" i="28"/>
  <c r="AC17" i="28"/>
  <c r="U17" i="28"/>
  <c r="M17" i="28"/>
  <c r="E17" i="28"/>
  <c r="AD16" i="28"/>
  <c r="V16" i="28"/>
  <c r="N16" i="28"/>
  <c r="F16" i="28"/>
  <c r="AE15" i="28"/>
  <c r="W15" i="28"/>
  <c r="O15" i="28"/>
  <c r="G15" i="28"/>
  <c r="AF14" i="28"/>
  <c r="X14" i="28"/>
  <c r="P14" i="28"/>
  <c r="H14" i="28"/>
  <c r="AG13" i="28"/>
  <c r="Y13" i="28"/>
  <c r="Q13" i="28"/>
  <c r="I13" i="28"/>
  <c r="AH12" i="28"/>
  <c r="Z12" i="28"/>
  <c r="R12" i="28"/>
  <c r="R109" i="28"/>
  <c r="R16" i="28"/>
  <c r="Y11" i="28"/>
  <c r="Y21" i="28" s="1"/>
  <c r="Y36" i="28" s="1"/>
  <c r="Y54" i="28" s="1"/>
  <c r="I11" i="28"/>
  <c r="I21" i="28" s="1"/>
  <c r="I36" i="28" s="1"/>
  <c r="I54" i="28" s="1"/>
  <c r="AG77" i="28"/>
  <c r="Y77" i="28"/>
  <c r="Q77" i="28"/>
  <c r="I77" i="28"/>
  <c r="AI89" i="28"/>
  <c r="AA89" i="28"/>
  <c r="S89" i="28"/>
  <c r="K89" i="28"/>
  <c r="C109" i="28"/>
  <c r="AC109" i="28"/>
  <c r="U109" i="28"/>
  <c r="M109" i="28"/>
  <c r="E109" i="28"/>
  <c r="AF5" i="28"/>
  <c r="X5" i="28"/>
  <c r="P5" i="28"/>
  <c r="H5" i="28"/>
  <c r="AG4" i="28"/>
  <c r="Y4" i="28"/>
  <c r="Q4" i="28"/>
  <c r="I4" i="28"/>
  <c r="AI9" i="28"/>
  <c r="AA9" i="28"/>
  <c r="S9" i="28"/>
  <c r="K9" i="28"/>
  <c r="AJ8" i="28"/>
  <c r="AB8" i="28"/>
  <c r="T8" i="28"/>
  <c r="L8" i="28"/>
  <c r="D8" i="28"/>
  <c r="AJ17" i="28"/>
  <c r="AB17" i="28"/>
  <c r="T17" i="28"/>
  <c r="L17" i="28"/>
  <c r="D17" i="28"/>
  <c r="AC16" i="28"/>
  <c r="U16" i="28"/>
  <c r="M16" i="28"/>
  <c r="E16" i="28"/>
  <c r="AD15" i="28"/>
  <c r="V15" i="28"/>
  <c r="N15" i="28"/>
  <c r="F15" i="28"/>
  <c r="AE14" i="28"/>
  <c r="W14" i="28"/>
  <c r="O14" i="28"/>
  <c r="G14" i="28"/>
  <c r="AF13" i="28"/>
  <c r="X13" i="28"/>
  <c r="P13" i="28"/>
  <c r="H13" i="28"/>
  <c r="AG12" i="28"/>
  <c r="Y12" i="28"/>
  <c r="Q12" i="28"/>
  <c r="I12" i="28"/>
  <c r="Z109" i="28"/>
  <c r="AG11" i="28"/>
  <c r="AG21" i="28" s="1"/>
  <c r="AG36" i="28" s="1"/>
  <c r="AG54" i="28" s="1"/>
  <c r="Q11" i="28"/>
  <c r="Q21" i="28" s="1"/>
  <c r="Q36" i="28" s="1"/>
  <c r="Q54" i="28" s="1"/>
  <c r="AD7" i="28"/>
  <c r="V7" i="28"/>
  <c r="N7" i="28"/>
  <c r="F7" i="28"/>
  <c r="AF11" i="28"/>
  <c r="AF21" i="28" s="1"/>
  <c r="AF36" i="28" s="1"/>
  <c r="AF54" i="28" s="1"/>
  <c r="X11" i="28"/>
  <c r="X21" i="28" s="1"/>
  <c r="X36" i="28" s="1"/>
  <c r="X54" i="28" s="1"/>
  <c r="P11" i="28"/>
  <c r="P21" i="28" s="1"/>
  <c r="P36" i="28" s="1"/>
  <c r="P54" i="28" s="1"/>
  <c r="H11" i="28"/>
  <c r="H21" i="28" s="1"/>
  <c r="H36" i="28" s="1"/>
  <c r="H54" i="28" s="1"/>
  <c r="AF77" i="28"/>
  <c r="X77" i="28"/>
  <c r="P77" i="28"/>
  <c r="H77" i="28"/>
  <c r="AH89" i="28"/>
  <c r="Z89" i="28"/>
  <c r="R89" i="28"/>
  <c r="AJ109" i="28"/>
  <c r="AB109" i="28"/>
  <c r="T109" i="28"/>
  <c r="L109" i="28"/>
  <c r="D109" i="28"/>
  <c r="AE5" i="28"/>
  <c r="W5" i="28"/>
  <c r="O5" i="28"/>
  <c r="G5" i="28"/>
  <c r="AF4" i="28"/>
  <c r="X4" i="28"/>
  <c r="P4" i="28"/>
  <c r="H4" i="28"/>
  <c r="AH9" i="28"/>
  <c r="Z9" i="28"/>
  <c r="R9" i="28"/>
  <c r="AI8" i="28"/>
  <c r="AA8" i="28"/>
  <c r="S8" i="28"/>
  <c r="K8" i="28"/>
  <c r="C9" i="28"/>
  <c r="AI17" i="28"/>
  <c r="AA17" i="28"/>
  <c r="S17" i="28"/>
  <c r="K17" i="28"/>
  <c r="AJ16" i="28"/>
  <c r="AB16" i="28"/>
  <c r="T16" i="28"/>
  <c r="L16" i="28"/>
  <c r="D16" i="28"/>
  <c r="AC15" i="28"/>
  <c r="U15" i="28"/>
  <c r="M15" i="28"/>
  <c r="E15" i="28"/>
  <c r="AD14" i="28"/>
  <c r="V14" i="28"/>
  <c r="N14" i="28"/>
  <c r="F14" i="28"/>
  <c r="AE13" i="28"/>
  <c r="W13" i="28"/>
  <c r="O13" i="28"/>
  <c r="G13" i="28"/>
  <c r="AF12" i="28"/>
  <c r="X12" i="28"/>
  <c r="P12" i="28"/>
  <c r="H12" i="28"/>
  <c r="AH16" i="28"/>
  <c r="AE77" i="28"/>
  <c r="W77" i="28"/>
  <c r="O77" i="28"/>
  <c r="AG89" i="28"/>
  <c r="Y89" i="28"/>
  <c r="Q89" i="28"/>
  <c r="I89" i="28"/>
  <c r="AI109" i="28"/>
  <c r="AA109" i="28"/>
  <c r="S109" i="28"/>
  <c r="K109" i="28"/>
  <c r="C4" i="28"/>
  <c r="AD5" i="28"/>
  <c r="V5" i="28"/>
  <c r="N5" i="28"/>
  <c r="F5" i="28"/>
  <c r="AE4" i="28"/>
  <c r="W4" i="28"/>
  <c r="O4" i="28"/>
  <c r="G4" i="28"/>
  <c r="AG9" i="28"/>
  <c r="Y9" i="28"/>
  <c r="Q9" i="28"/>
  <c r="I9" i="28"/>
  <c r="AH8" i="28"/>
  <c r="Z8" i="28"/>
  <c r="R8" i="28"/>
  <c r="C12" i="28"/>
  <c r="AH17" i="28"/>
  <c r="Z17" i="28"/>
  <c r="R17" i="28"/>
  <c r="AI16" i="28"/>
  <c r="AA16" i="28"/>
  <c r="S16" i="28"/>
  <c r="K16" i="28"/>
  <c r="AJ15" i="28"/>
  <c r="AB15" i="28"/>
  <c r="T15" i="28"/>
  <c r="L15" i="28"/>
  <c r="D15" i="28"/>
  <c r="AC14" i="28"/>
  <c r="U14" i="28"/>
  <c r="M14" i="28"/>
  <c r="E14" i="28"/>
  <c r="AD13" i="28"/>
  <c r="V13" i="28"/>
  <c r="N13" i="28"/>
  <c r="F13" i="28"/>
  <c r="AE12" i="28"/>
  <c r="W12" i="28"/>
  <c r="O12" i="28"/>
  <c r="G12" i="28"/>
  <c r="AF8" i="28"/>
  <c r="X8" i="28"/>
  <c r="P8" i="28"/>
  <c r="H8" i="28"/>
  <c r="C14" i="28"/>
  <c r="AF17" i="28"/>
  <c r="X17" i="28"/>
  <c r="P17" i="28"/>
  <c r="H17" i="28"/>
  <c r="AG16" i="28"/>
  <c r="Y16" i="28"/>
  <c r="Q16" i="28"/>
  <c r="I16" i="28"/>
  <c r="AH15" i="28"/>
  <c r="Z15" i="28"/>
  <c r="R15" i="28"/>
  <c r="AI14" i="28"/>
  <c r="AA14" i="28"/>
  <c r="S14" i="28"/>
  <c r="K14" i="28"/>
  <c r="AJ13" i="28"/>
  <c r="AB13" i="28"/>
  <c r="T13" i="28"/>
  <c r="L13" i="28"/>
  <c r="D13" i="28"/>
  <c r="AH7" i="28"/>
  <c r="Z7" i="28"/>
  <c r="R7" i="28"/>
  <c r="AJ11" i="28"/>
  <c r="AJ21" i="28" s="1"/>
  <c r="AJ36" i="28" s="1"/>
  <c r="AJ54" i="28" s="1"/>
  <c r="AB11" i="28"/>
  <c r="AB21" i="28" s="1"/>
  <c r="AB36" i="28" s="1"/>
  <c r="AB54" i="28" s="1"/>
  <c r="T11" i="28"/>
  <c r="T21" i="28" s="1"/>
  <c r="T36" i="28" s="1"/>
  <c r="T54" i="28" s="1"/>
  <c r="L11" i="28"/>
  <c r="L21" i="28" s="1"/>
  <c r="L36" i="28" s="1"/>
  <c r="L54" i="28" s="1"/>
  <c r="D11" i="28"/>
  <c r="D21" i="28" s="1"/>
  <c r="D36" i="28" s="1"/>
  <c r="D54" i="28" s="1"/>
  <c r="AJ77" i="28"/>
  <c r="AB77" i="28"/>
  <c r="T77" i="28"/>
  <c r="L77" i="28"/>
  <c r="D77" i="28"/>
  <c r="AD89" i="28"/>
  <c r="V89" i="28"/>
  <c r="N89" i="28"/>
  <c r="F89" i="28"/>
  <c r="AF109" i="28"/>
  <c r="X109" i="28"/>
  <c r="P109" i="28"/>
  <c r="H109" i="28"/>
  <c r="AI5" i="28"/>
  <c r="AA5" i="28"/>
  <c r="S5" i="28"/>
  <c r="K5" i="28"/>
  <c r="AJ4" i="28"/>
  <c r="AB4" i="28"/>
  <c r="T4" i="28"/>
  <c r="L4" i="28"/>
  <c r="D4" i="28"/>
  <c r="AE8" i="28"/>
  <c r="W8" i="28"/>
  <c r="O8" i="28"/>
  <c r="G8" i="28"/>
  <c r="B43" i="31" l="1"/>
  <c r="J50" i="31"/>
  <c r="R50" i="31"/>
  <c r="T50" i="31"/>
  <c r="X50" i="31"/>
  <c r="D44" i="31"/>
  <c r="N49" i="31"/>
  <c r="G49" i="31"/>
  <c r="R46" i="31"/>
  <c r="AE49" i="31"/>
  <c r="Z44" i="31"/>
  <c r="AF46" i="31"/>
  <c r="I50" i="31"/>
  <c r="L50" i="31"/>
  <c r="H50" i="31"/>
  <c r="AB46" i="31"/>
  <c r="I43" i="31"/>
  <c r="AB50" i="31"/>
  <c r="AD49" i="31"/>
  <c r="G43" i="31"/>
  <c r="AA49" i="31"/>
  <c r="T44" i="31"/>
  <c r="P46" i="31"/>
  <c r="Y50" i="31"/>
  <c r="V50" i="31"/>
  <c r="O50" i="31"/>
  <c r="P50" i="31"/>
  <c r="Y45" i="31"/>
  <c r="B50" i="31"/>
  <c r="R43" i="31"/>
  <c r="X45" i="31"/>
  <c r="D50" i="31"/>
  <c r="F49" i="31"/>
  <c r="Q46" i="31"/>
  <c r="H44" i="31"/>
  <c r="B46" i="31"/>
  <c r="U43" i="31"/>
  <c r="S45" i="31"/>
  <c r="L46" i="31"/>
  <c r="K49" i="31"/>
  <c r="B45" i="31"/>
  <c r="W49" i="31"/>
  <c r="W43" i="31"/>
  <c r="Q44" i="31"/>
  <c r="O46" i="31"/>
  <c r="J44" i="31"/>
  <c r="E43" i="31"/>
  <c r="AE43" i="31"/>
  <c r="P45" i="31"/>
  <c r="Y44" i="31"/>
  <c r="AC44" i="31"/>
  <c r="AA46" i="31"/>
  <c r="O44" i="31"/>
  <c r="X44" i="31"/>
  <c r="V46" i="31"/>
  <c r="C44" i="31"/>
  <c r="AF50" i="31"/>
  <c r="M44" i="31"/>
  <c r="K46" i="31"/>
  <c r="N44" i="31"/>
  <c r="AD45" i="31"/>
  <c r="F46" i="31"/>
  <c r="S50" i="31"/>
  <c r="G46" i="31"/>
  <c r="AA50" i="31"/>
  <c r="W46" i="31"/>
  <c r="AF43" i="31"/>
  <c r="H45" i="31"/>
  <c r="C43" i="31"/>
  <c r="AC43" i="31"/>
  <c r="AA45" i="31"/>
  <c r="U44" i="31"/>
  <c r="S46" i="31"/>
  <c r="V44" i="31"/>
  <c r="T46" i="31"/>
  <c r="G44" i="31"/>
  <c r="E46" i="31"/>
  <c r="P44" i="31"/>
  <c r="N46" i="31"/>
  <c r="I46" i="31"/>
  <c r="K44" i="31"/>
  <c r="V49" i="31"/>
  <c r="AD50" i="31"/>
  <c r="AE50" i="31"/>
  <c r="H49" i="31"/>
  <c r="R49" i="31"/>
  <c r="L43" i="31"/>
  <c r="S49" i="31"/>
  <c r="S43" i="31"/>
  <c r="L44" i="31"/>
  <c r="J46" i="31"/>
  <c r="F43" i="31"/>
  <c r="D45" i="31"/>
  <c r="E45" i="31"/>
  <c r="W44" i="31"/>
  <c r="U46" i="31"/>
  <c r="AF44" i="31"/>
  <c r="AD46" i="31"/>
  <c r="J45" i="31"/>
  <c r="D43" i="31"/>
  <c r="T43" i="31"/>
  <c r="F72" i="28"/>
  <c r="E49" i="31"/>
  <c r="F73" i="28"/>
  <c r="E50" i="31"/>
  <c r="O49" i="31"/>
  <c r="I49" i="31"/>
  <c r="L49" i="31"/>
  <c r="AF45" i="31"/>
  <c r="N43" i="31"/>
  <c r="L45" i="31"/>
  <c r="O43" i="31"/>
  <c r="M45" i="31"/>
  <c r="AE44" i="31"/>
  <c r="AC46" i="31"/>
  <c r="G45" i="31"/>
  <c r="I45" i="31"/>
  <c r="AB43" i="31"/>
  <c r="N72" i="28"/>
  <c r="M49" i="31"/>
  <c r="N73" i="28"/>
  <c r="M50" i="31"/>
  <c r="Q49" i="31"/>
  <c r="Q56" i="31" s="1"/>
  <c r="J49" i="31"/>
  <c r="J56" i="31" s="1"/>
  <c r="T49" i="31"/>
  <c r="T56" i="31" s="1"/>
  <c r="Z43" i="31"/>
  <c r="AA43" i="31"/>
  <c r="H46" i="31"/>
  <c r="B44" i="31"/>
  <c r="AB44" i="31"/>
  <c r="Z46" i="31"/>
  <c r="V43" i="31"/>
  <c r="T45" i="31"/>
  <c r="U45" i="31"/>
  <c r="H43" i="31"/>
  <c r="F45" i="31"/>
  <c r="Q43" i="31"/>
  <c r="O45" i="31"/>
  <c r="AA44" i="31"/>
  <c r="AB49" i="31"/>
  <c r="AB56" i="31" s="1"/>
  <c r="V72" i="28"/>
  <c r="U49" i="31"/>
  <c r="V73" i="28"/>
  <c r="U50" i="31"/>
  <c r="AF49" i="31"/>
  <c r="Y49" i="31"/>
  <c r="X49" i="31"/>
  <c r="AE46" i="31"/>
  <c r="K43" i="31"/>
  <c r="AD44" i="31"/>
  <c r="C45" i="31"/>
  <c r="AD43" i="31"/>
  <c r="AB45" i="31"/>
  <c r="AC45" i="31"/>
  <c r="P43" i="31"/>
  <c r="N45" i="31"/>
  <c r="Y43" i="31"/>
  <c r="W45" i="31"/>
  <c r="Y46" i="31"/>
  <c r="I44" i="31"/>
  <c r="S44" i="31"/>
  <c r="Z45" i="31"/>
  <c r="C50" i="31"/>
  <c r="C56" i="31" s="1"/>
  <c r="AD72" i="28"/>
  <c r="AC49" i="31"/>
  <c r="AD73" i="28"/>
  <c r="AC50" i="31"/>
  <c r="F50" i="31"/>
  <c r="W50" i="31"/>
  <c r="D49" i="31"/>
  <c r="Q45" i="31"/>
  <c r="M46" i="31"/>
  <c r="R44" i="31"/>
  <c r="X46" i="31"/>
  <c r="M43" i="31"/>
  <c r="K45" i="31"/>
  <c r="E44" i="31"/>
  <c r="C46" i="31"/>
  <c r="F44" i="31"/>
  <c r="D46" i="31"/>
  <c r="X43" i="31"/>
  <c r="V45" i="31"/>
  <c r="AE45" i="31"/>
  <c r="R45" i="31"/>
  <c r="K50" i="31"/>
  <c r="B49" i="31"/>
  <c r="N50" i="31"/>
  <c r="G50" i="31"/>
  <c r="Z49" i="31"/>
  <c r="Z56" i="31" s="1"/>
  <c r="P49" i="31"/>
  <c r="J43" i="31"/>
  <c r="Y113" i="28"/>
  <c r="K111" i="28"/>
  <c r="P115" i="28"/>
  <c r="AF110" i="28"/>
  <c r="G110" i="28"/>
  <c r="E112" i="28"/>
  <c r="AG110" i="28"/>
  <c r="AE112" i="28"/>
  <c r="AC82" i="28"/>
  <c r="J111" i="28"/>
  <c r="I115" i="28"/>
  <c r="S110" i="28"/>
  <c r="M111" i="28"/>
  <c r="AB117" i="28"/>
  <c r="AA116" i="28"/>
  <c r="D112" i="28"/>
  <c r="C110" i="28"/>
  <c r="AI110" i="28"/>
  <c r="H113" i="28"/>
  <c r="F115" i="28"/>
  <c r="Q116" i="28"/>
  <c r="AC111" i="28"/>
  <c r="L111" i="28"/>
  <c r="AJ113" i="28"/>
  <c r="K115" i="28"/>
  <c r="N113" i="28"/>
  <c r="AJ110" i="28"/>
  <c r="X111" i="28"/>
  <c r="V113" i="28"/>
  <c r="T115" i="28"/>
  <c r="AB110" i="28"/>
  <c r="U112" i="28"/>
  <c r="AH113" i="28"/>
  <c r="W110" i="28"/>
  <c r="O111" i="28"/>
  <c r="T111" i="28"/>
  <c r="Z81" i="28"/>
  <c r="Z113" i="28"/>
  <c r="X115" i="28"/>
  <c r="O110" i="28"/>
  <c r="M80" i="28"/>
  <c r="M112" i="28"/>
  <c r="K82" i="28"/>
  <c r="G111" i="28"/>
  <c r="E81" i="28"/>
  <c r="E113" i="28"/>
  <c r="AJ82" i="28"/>
  <c r="H111" i="28"/>
  <c r="F81" i="28"/>
  <c r="F113" i="28"/>
  <c r="D115" i="28"/>
  <c r="Z110" i="28"/>
  <c r="X112" i="28"/>
  <c r="V82" i="28"/>
  <c r="AA110" i="28"/>
  <c r="AG112" i="28"/>
  <c r="AE82" i="28"/>
  <c r="J115" i="28"/>
  <c r="K113" i="28"/>
  <c r="AJ117" i="28"/>
  <c r="M117" i="28"/>
  <c r="F117" i="28"/>
  <c r="I116" i="28"/>
  <c r="E111" i="28"/>
  <c r="AI116" i="28"/>
  <c r="AI117" i="28"/>
  <c r="U111" i="28"/>
  <c r="Z117" i="28"/>
  <c r="M116" i="28"/>
  <c r="U116" i="28"/>
  <c r="T110" i="28"/>
  <c r="M110" i="28"/>
  <c r="Z112" i="28"/>
  <c r="AD80" i="28"/>
  <c r="AD112" i="28"/>
  <c r="E117" i="28"/>
  <c r="C116" i="28"/>
  <c r="AF115" i="28"/>
  <c r="S82" i="28"/>
  <c r="U117" i="28"/>
  <c r="R117" i="28"/>
  <c r="AE110" i="28"/>
  <c r="I111" i="28"/>
  <c r="G113" i="28"/>
  <c r="E115" i="28"/>
  <c r="R111" i="28"/>
  <c r="P113" i="28"/>
  <c r="N115" i="28"/>
  <c r="V110" i="28"/>
  <c r="AB112" i="28"/>
  <c r="AC117" i="28"/>
  <c r="O117" i="28"/>
  <c r="V117" i="28"/>
  <c r="Y116" i="28"/>
  <c r="AH117" i="28"/>
  <c r="Z116" i="28"/>
  <c r="AC110" i="28"/>
  <c r="R81" i="28"/>
  <c r="R113" i="28"/>
  <c r="R110" i="28"/>
  <c r="AJ111" i="28"/>
  <c r="S115" i="28"/>
  <c r="K112" i="28"/>
  <c r="Q82" i="28"/>
  <c r="F111" i="28"/>
  <c r="D81" i="28"/>
  <c r="D113" i="28"/>
  <c r="AH82" i="28"/>
  <c r="AE111" i="28"/>
  <c r="AC113" i="28"/>
  <c r="AA115" i="28"/>
  <c r="AF111" i="28"/>
  <c r="AD113" i="28"/>
  <c r="AB115" i="28"/>
  <c r="Q111" i="28"/>
  <c r="O113" i="28"/>
  <c r="M115" i="28"/>
  <c r="Z111" i="28"/>
  <c r="X113" i="28"/>
  <c r="V115" i="28"/>
  <c r="J110" i="28"/>
  <c r="J116" i="28"/>
  <c r="J80" i="28"/>
  <c r="J112" i="28"/>
  <c r="T112" i="28"/>
  <c r="Y115" i="28"/>
  <c r="AA113" i="28"/>
  <c r="F116" i="28"/>
  <c r="C117" i="28"/>
  <c r="AE117" i="28"/>
  <c r="AD117" i="28"/>
  <c r="AG116" i="28"/>
  <c r="D116" i="28"/>
  <c r="AH116" i="28"/>
  <c r="C113" i="28"/>
  <c r="W115" i="28"/>
  <c r="G115" i="28"/>
  <c r="Y80" i="28"/>
  <c r="Y112" i="28"/>
  <c r="AG115" i="28"/>
  <c r="AF117" i="28"/>
  <c r="J117" i="28"/>
  <c r="E110" i="28"/>
  <c r="M113" i="28"/>
  <c r="AD110" i="28"/>
  <c r="E116" i="28"/>
  <c r="AC112" i="28"/>
  <c r="U113" i="28"/>
  <c r="S112" i="28"/>
  <c r="N111" i="28"/>
  <c r="L113" i="28"/>
  <c r="R115" i="28"/>
  <c r="H110" i="28"/>
  <c r="F112" i="28"/>
  <c r="AI115" i="28"/>
  <c r="I110" i="28"/>
  <c r="G112" i="28"/>
  <c r="AJ115" i="28"/>
  <c r="Y111" i="28"/>
  <c r="W113" i="28"/>
  <c r="U115" i="28"/>
  <c r="AH111" i="28"/>
  <c r="AF113" i="28"/>
  <c r="AD115" i="28"/>
  <c r="AI113" i="28"/>
  <c r="Q115" i="28"/>
  <c r="S113" i="28"/>
  <c r="D117" i="28"/>
  <c r="N116" i="28"/>
  <c r="G116" i="28"/>
  <c r="H117" i="28"/>
  <c r="T116" i="28"/>
  <c r="I117" i="28"/>
  <c r="L116" i="28"/>
  <c r="P116" i="28"/>
  <c r="AF116" i="28"/>
  <c r="F110" i="28"/>
  <c r="AG113" i="28"/>
  <c r="AE115" i="28"/>
  <c r="AE116" i="28"/>
  <c r="S117" i="28"/>
  <c r="R112" i="28"/>
  <c r="P111" i="28"/>
  <c r="L115" i="28"/>
  <c r="AH110" i="28"/>
  <c r="AJ112" i="28"/>
  <c r="N117" i="28"/>
  <c r="AH112" i="28"/>
  <c r="W111" i="28"/>
  <c r="AA80" i="28"/>
  <c r="AA112" i="28"/>
  <c r="AG82" i="28"/>
  <c r="V111" i="28"/>
  <c r="T81" i="28"/>
  <c r="T113" i="28"/>
  <c r="Z115" i="28"/>
  <c r="P110" i="28"/>
  <c r="N80" i="28"/>
  <c r="N112" i="28"/>
  <c r="L82" i="28"/>
  <c r="Q110" i="28"/>
  <c r="O80" i="28"/>
  <c r="O112" i="28"/>
  <c r="AG111" i="28"/>
  <c r="AE113" i="28"/>
  <c r="AC115" i="28"/>
  <c r="I112" i="28"/>
  <c r="G82" i="28"/>
  <c r="N110" i="28"/>
  <c r="L117" i="28"/>
  <c r="V116" i="28"/>
  <c r="O116" i="28"/>
  <c r="G117" i="28"/>
  <c r="P117" i="28"/>
  <c r="AB116" i="28"/>
  <c r="Q117" i="28"/>
  <c r="K117" i="28"/>
  <c r="H116" i="28"/>
  <c r="P73" i="28"/>
  <c r="AA111" i="28"/>
  <c r="I113" i="28"/>
  <c r="S111" i="28"/>
  <c r="P112" i="28"/>
  <c r="AG117" i="28"/>
  <c r="L110" i="28"/>
  <c r="AB111" i="28"/>
  <c r="AF112" i="28"/>
  <c r="J113" i="28"/>
  <c r="C111" i="28"/>
  <c r="R116" i="28"/>
  <c r="AC116" i="28"/>
  <c r="U110" i="28"/>
  <c r="I82" i="28"/>
  <c r="C80" i="28"/>
  <c r="C112" i="28"/>
  <c r="D111" i="28"/>
  <c r="AI80" i="28"/>
  <c r="AI112" i="28"/>
  <c r="H115" i="28"/>
  <c r="AD111" i="28"/>
  <c r="AB81" i="28"/>
  <c r="AB113" i="28"/>
  <c r="AH115" i="28"/>
  <c r="X110" i="28"/>
  <c r="V112" i="28"/>
  <c r="Y110" i="28"/>
  <c r="W80" i="28"/>
  <c r="W112" i="28"/>
  <c r="U82" i="28"/>
  <c r="H112" i="28"/>
  <c r="C115" i="28"/>
  <c r="K110" i="28"/>
  <c r="Q112" i="28"/>
  <c r="J82" i="28"/>
  <c r="L112" i="28"/>
  <c r="T117" i="28"/>
  <c r="AD116" i="28"/>
  <c r="W116" i="28"/>
  <c r="W117" i="28"/>
  <c r="X117" i="28"/>
  <c r="K116" i="28"/>
  <c r="AJ116" i="28"/>
  <c r="Y117" i="28"/>
  <c r="S116" i="28"/>
  <c r="AA117" i="28"/>
  <c r="X116" i="28"/>
  <c r="D110" i="28"/>
  <c r="AI111" i="28"/>
  <c r="Q113" i="28"/>
  <c r="O115" i="28"/>
  <c r="X82" i="28"/>
  <c r="X80" i="28"/>
  <c r="M84" i="28"/>
  <c r="U84" i="28"/>
  <c r="Q81" i="28"/>
  <c r="AH81" i="28"/>
  <c r="U80" i="28"/>
  <c r="M81" i="28"/>
  <c r="N81" i="28"/>
  <c r="AF80" i="28"/>
  <c r="AF82" i="28"/>
  <c r="AD82" i="28"/>
  <c r="H81" i="28"/>
  <c r="J81" i="28"/>
  <c r="AJ80" i="28"/>
  <c r="Q84" i="28"/>
  <c r="R84" i="28"/>
  <c r="AC84" i="28"/>
  <c r="E84" i="28"/>
  <c r="Y81" i="28"/>
  <c r="K81" i="28"/>
  <c r="I84" i="28"/>
  <c r="AI84" i="28"/>
  <c r="AC80" i="28"/>
  <c r="AA82" i="28"/>
  <c r="U81" i="28"/>
  <c r="V81" i="28"/>
  <c r="G81" i="28"/>
  <c r="P81" i="28"/>
  <c r="AB80" i="28"/>
  <c r="Y84" i="28"/>
  <c r="Z84" i="28"/>
  <c r="R80" i="28"/>
  <c r="AG80" i="28"/>
  <c r="AI82" i="28"/>
  <c r="O81" i="28"/>
  <c r="X81" i="28"/>
  <c r="Z82" i="28"/>
  <c r="T80" i="28"/>
  <c r="AA81" i="28"/>
  <c r="F84" i="28"/>
  <c r="AG84" i="28"/>
  <c r="D84" i="28"/>
  <c r="AH84" i="28"/>
  <c r="AH80" i="28"/>
  <c r="K80" i="28"/>
  <c r="AC81" i="28"/>
  <c r="AD81" i="28"/>
  <c r="S80" i="28"/>
  <c r="Y82" i="28"/>
  <c r="L81" i="28"/>
  <c r="F80" i="28"/>
  <c r="D82" i="28"/>
  <c r="G80" i="28"/>
  <c r="E82" i="28"/>
  <c r="W81" i="28"/>
  <c r="AF81" i="28"/>
  <c r="AI81" i="28"/>
  <c r="S81" i="28"/>
  <c r="N84" i="28"/>
  <c r="G84" i="28"/>
  <c r="T84" i="28"/>
  <c r="L84" i="28"/>
  <c r="P84" i="28"/>
  <c r="AF84" i="28"/>
  <c r="AG81" i="28"/>
  <c r="M82" i="28"/>
  <c r="R82" i="28"/>
  <c r="AE81" i="28"/>
  <c r="I80" i="28"/>
  <c r="C82" i="28"/>
  <c r="V84" i="28"/>
  <c r="O84" i="28"/>
  <c r="AB84" i="28"/>
  <c r="H84" i="28"/>
  <c r="V80" i="28"/>
  <c r="T82" i="28"/>
  <c r="H80" i="28"/>
  <c r="H82" i="28"/>
  <c r="F82" i="28"/>
  <c r="Q80" i="28"/>
  <c r="O82" i="28"/>
  <c r="L80" i="28"/>
  <c r="AD84" i="28"/>
  <c r="W84" i="28"/>
  <c r="K84" i="28"/>
  <c r="AJ84" i="28"/>
  <c r="S84" i="28"/>
  <c r="X84" i="28"/>
  <c r="J84" i="28"/>
  <c r="Z80" i="28"/>
  <c r="E80" i="28"/>
  <c r="AJ81" i="28"/>
  <c r="AB82" i="28"/>
  <c r="AE80" i="28"/>
  <c r="P80" i="28"/>
  <c r="P82" i="28"/>
  <c r="N82" i="28"/>
  <c r="W82" i="28"/>
  <c r="AE84" i="28"/>
  <c r="AA84" i="28"/>
  <c r="D80" i="28"/>
  <c r="C84" i="28"/>
  <c r="I81" i="28"/>
  <c r="C81" i="28"/>
  <c r="AB72" i="28"/>
  <c r="C73" i="28"/>
  <c r="P72" i="28"/>
  <c r="J72" i="28"/>
  <c r="M72" i="28"/>
  <c r="AJ72" i="28"/>
  <c r="R73" i="28"/>
  <c r="R72" i="28"/>
  <c r="K72" i="28"/>
  <c r="U72" i="28"/>
  <c r="W73" i="28"/>
  <c r="N44" i="28"/>
  <c r="X72" i="28"/>
  <c r="V44" i="28"/>
  <c r="K73" i="28"/>
  <c r="AC72" i="28"/>
  <c r="AF72" i="28"/>
  <c r="AG72" i="28"/>
  <c r="Z72" i="28"/>
  <c r="AH73" i="28"/>
  <c r="Y72" i="28"/>
  <c r="S73" i="28"/>
  <c r="D73" i="28"/>
  <c r="Z73" i="28"/>
  <c r="G73" i="28"/>
  <c r="X73" i="28"/>
  <c r="AH72" i="28"/>
  <c r="E72" i="28"/>
  <c r="AA73" i="28"/>
  <c r="L73" i="28"/>
  <c r="E73" i="28"/>
  <c r="G72" i="28"/>
  <c r="C72" i="28"/>
  <c r="O73" i="28"/>
  <c r="H73" i="28"/>
  <c r="I73" i="28"/>
  <c r="AA72" i="28"/>
  <c r="Q72" i="28"/>
  <c r="D72" i="28"/>
  <c r="AI73" i="28"/>
  <c r="T73" i="28"/>
  <c r="M73" i="28"/>
  <c r="O72" i="28"/>
  <c r="Q73" i="28"/>
  <c r="L72" i="28"/>
  <c r="AB73" i="28"/>
  <c r="U73" i="28"/>
  <c r="W72" i="28"/>
  <c r="AE73" i="28"/>
  <c r="AF73" i="28"/>
  <c r="Y73" i="28"/>
  <c r="I72" i="28"/>
  <c r="S72" i="28"/>
  <c r="AB44" i="28"/>
  <c r="AE43" i="28"/>
  <c r="AF44" i="28"/>
  <c r="AA43" i="28"/>
  <c r="S44" i="28"/>
  <c r="AG44" i="28"/>
  <c r="J44" i="28"/>
  <c r="T51" i="28"/>
  <c r="T72" i="28"/>
  <c r="AJ52" i="28"/>
  <c r="AJ73" i="28"/>
  <c r="AC52" i="28"/>
  <c r="AC73" i="28"/>
  <c r="AE51" i="28"/>
  <c r="AE72" i="28"/>
  <c r="H51" i="28"/>
  <c r="H72" i="28"/>
  <c r="J73" i="28"/>
  <c r="AG73" i="28"/>
  <c r="AI51" i="28"/>
  <c r="AI72" i="28"/>
  <c r="M44" i="28"/>
  <c r="F44" i="28"/>
  <c r="M43" i="28"/>
  <c r="AB51" i="28"/>
  <c r="C52" i="28"/>
  <c r="M51" i="28"/>
  <c r="AC44" i="28"/>
  <c r="J52" i="28"/>
  <c r="AG52" i="28"/>
  <c r="AJ44" i="28"/>
  <c r="I43" i="28"/>
  <c r="AI43" i="28"/>
  <c r="AI44" i="28"/>
  <c r="Z44" i="28"/>
  <c r="F51" i="28"/>
  <c r="F52" i="28"/>
  <c r="P51" i="28"/>
  <c r="J51" i="28"/>
  <c r="E44" i="28"/>
  <c r="V43" i="28"/>
  <c r="C43" i="28"/>
  <c r="U44" i="28"/>
  <c r="Q43" i="28"/>
  <c r="R44" i="28"/>
  <c r="R43" i="28"/>
  <c r="AC43" i="28"/>
  <c r="AJ51" i="28"/>
  <c r="R52" i="28"/>
  <c r="N51" i="28"/>
  <c r="E43" i="28"/>
  <c r="N52" i="28"/>
  <c r="X51" i="28"/>
  <c r="R51" i="28"/>
  <c r="K51" i="28"/>
  <c r="U51" i="28"/>
  <c r="O44" i="28"/>
  <c r="Y43" i="28"/>
  <c r="AH44" i="28"/>
  <c r="Z43" i="28"/>
  <c r="K52" i="28"/>
  <c r="AC51" i="28"/>
  <c r="V51" i="28"/>
  <c r="V52" i="28"/>
  <c r="AF51" i="28"/>
  <c r="AG51" i="28"/>
  <c r="Z51" i="28"/>
  <c r="AH52" i="28"/>
  <c r="Y51" i="28"/>
  <c r="F43" i="28"/>
  <c r="C44" i="28"/>
  <c r="AE44" i="28"/>
  <c r="AD44" i="28"/>
  <c r="AG43" i="28"/>
  <c r="D43" i="28"/>
  <c r="AH43" i="28"/>
  <c r="S52" i="28"/>
  <c r="D52" i="28"/>
  <c r="AD51" i="28"/>
  <c r="Z52" i="28"/>
  <c r="AD52" i="28"/>
  <c r="G52" i="28"/>
  <c r="X52" i="28"/>
  <c r="AH51" i="28"/>
  <c r="E51" i="28"/>
  <c r="D44" i="28"/>
  <c r="N43" i="28"/>
  <c r="G43" i="28"/>
  <c r="H44" i="28"/>
  <c r="T43" i="28"/>
  <c r="I44" i="28"/>
  <c r="L43" i="28"/>
  <c r="P43" i="28"/>
  <c r="AF43" i="28"/>
  <c r="AA52" i="28"/>
  <c r="L52" i="28"/>
  <c r="E52" i="28"/>
  <c r="G51" i="28"/>
  <c r="C51" i="28"/>
  <c r="O52" i="28"/>
  <c r="H52" i="28"/>
  <c r="I52" i="28"/>
  <c r="AA51" i="28"/>
  <c r="Q51" i="28"/>
  <c r="L44" i="28"/>
  <c r="O43" i="28"/>
  <c r="G44" i="28"/>
  <c r="P44" i="28"/>
  <c r="AB43" i="28"/>
  <c r="Q44" i="28"/>
  <c r="K44" i="28"/>
  <c r="D51" i="28"/>
  <c r="AI52" i="28"/>
  <c r="T52" i="28"/>
  <c r="M52" i="28"/>
  <c r="O51" i="28"/>
  <c r="H43" i="28"/>
  <c r="W52" i="28"/>
  <c r="P52" i="28"/>
  <c r="Q52" i="28"/>
  <c r="U43" i="28"/>
  <c r="T44" i="28"/>
  <c r="AD43" i="28"/>
  <c r="W43" i="28"/>
  <c r="W44" i="28"/>
  <c r="X44" i="28"/>
  <c r="K43" i="28"/>
  <c r="AJ43" i="28"/>
  <c r="Y44" i="28"/>
  <c r="S43" i="28"/>
  <c r="AA44" i="28"/>
  <c r="X43" i="28"/>
  <c r="L51" i="28"/>
  <c r="AB52" i="28"/>
  <c r="U52" i="28"/>
  <c r="W51" i="28"/>
  <c r="AE52" i="28"/>
  <c r="AF52" i="28"/>
  <c r="Y52" i="28"/>
  <c r="I51" i="28"/>
  <c r="S51" i="28"/>
  <c r="X56" i="31" l="1"/>
  <c r="S56" i="31"/>
  <c r="L56" i="31"/>
  <c r="K56" i="31"/>
  <c r="W56" i="31"/>
  <c r="AA56" i="31"/>
  <c r="AE56" i="31"/>
  <c r="N56" i="31"/>
  <c r="R56" i="31"/>
  <c r="H56" i="31"/>
  <c r="V56" i="31"/>
  <c r="G56" i="31"/>
  <c r="B56" i="31"/>
  <c r="I56" i="31"/>
  <c r="AE55" i="31"/>
  <c r="AE8" i="2" s="1"/>
  <c r="AD55" i="31"/>
  <c r="AD8" i="2" s="1"/>
  <c r="F56" i="31"/>
  <c r="AC56" i="31"/>
  <c r="Y55" i="31"/>
  <c r="Y8" i="2" s="1"/>
  <c r="AF56" i="31"/>
  <c r="P56" i="31"/>
  <c r="E55" i="31"/>
  <c r="E8" i="2" s="1"/>
  <c r="P55" i="31"/>
  <c r="P8" i="2" s="1"/>
  <c r="M56" i="31"/>
  <c r="D56" i="31"/>
  <c r="U56" i="31"/>
  <c r="O56" i="31"/>
  <c r="AD56" i="31"/>
  <c r="I55" i="31"/>
  <c r="I8" i="2" s="1"/>
  <c r="X55" i="31"/>
  <c r="X8" i="2" s="1"/>
  <c r="R55" i="31"/>
  <c r="R8" i="2" s="1"/>
  <c r="Y56" i="31"/>
  <c r="W55" i="31"/>
  <c r="W8" i="2" s="1"/>
  <c r="U55" i="31"/>
  <c r="U8" i="2" s="1"/>
  <c r="B55" i="31"/>
  <c r="B8" i="2" s="1"/>
  <c r="G55" i="31"/>
  <c r="G8" i="2" s="1"/>
  <c r="AC55" i="31"/>
  <c r="AC8" i="2" s="1"/>
  <c r="J55" i="31"/>
  <c r="J8" i="2" s="1"/>
  <c r="V55" i="31"/>
  <c r="V8" i="2" s="1"/>
  <c r="Z55" i="31"/>
  <c r="Z8" i="2" s="1"/>
  <c r="F55" i="31"/>
  <c r="F8" i="2" s="1"/>
  <c r="C55" i="31"/>
  <c r="C8" i="2" s="1"/>
  <c r="Q55" i="31"/>
  <c r="Q8" i="2" s="1"/>
  <c r="Q8" i="10" s="1"/>
  <c r="AB55" i="31"/>
  <c r="AB8" i="2" s="1"/>
  <c r="O55" i="31"/>
  <c r="O8" i="2" s="1"/>
  <c r="M55" i="31"/>
  <c r="M8" i="2" s="1"/>
  <c r="E56" i="31"/>
  <c r="S55" i="31"/>
  <c r="S8" i="2" s="1"/>
  <c r="K55" i="31"/>
  <c r="K8" i="2" s="1"/>
  <c r="H55" i="31"/>
  <c r="H8" i="2" s="1"/>
  <c r="N55" i="31"/>
  <c r="N8" i="2" s="1"/>
  <c r="N8" i="10" s="1"/>
  <c r="AF55" i="31"/>
  <c r="AF8" i="2" s="1"/>
  <c r="T55" i="31"/>
  <c r="T8" i="2" s="1"/>
  <c r="L55" i="31"/>
  <c r="L8" i="2" s="1"/>
  <c r="AA55" i="31"/>
  <c r="AA8" i="2" s="1"/>
  <c r="D55" i="31"/>
  <c r="D8" i="2" s="1"/>
  <c r="AA8" i="10" l="1"/>
  <c r="AA8" i="14" s="1"/>
  <c r="V8" i="10"/>
  <c r="V8" i="13" s="1"/>
  <c r="T8" i="10"/>
  <c r="T8" i="14" s="1"/>
  <c r="R8" i="10"/>
  <c r="R8" i="14" s="1"/>
  <c r="O8" i="10"/>
  <c r="O8" i="13" s="1"/>
  <c r="H8" i="10"/>
  <c r="H8" i="13" s="1"/>
  <c r="K8" i="10"/>
  <c r="K8" i="13" s="1"/>
  <c r="F8" i="10"/>
  <c r="F8" i="14" s="1"/>
  <c r="W8" i="10"/>
  <c r="W8" i="13" s="1"/>
  <c r="D8" i="10"/>
  <c r="D8" i="13" s="1"/>
  <c r="S8" i="10"/>
  <c r="S8" i="14" s="1"/>
  <c r="Z8" i="10"/>
  <c r="Z8" i="13" s="1"/>
  <c r="AD8" i="10"/>
  <c r="AD8" i="13" s="1"/>
  <c r="AE8" i="10"/>
  <c r="AE8" i="14" s="1"/>
  <c r="P8" i="10"/>
  <c r="P8" i="13" s="1"/>
  <c r="L8" i="10"/>
  <c r="L8" i="14" s="1"/>
  <c r="M8" i="10"/>
  <c r="M8" i="13" s="1"/>
  <c r="J8" i="10"/>
  <c r="J8" i="14" s="1"/>
  <c r="X8" i="10"/>
  <c r="X8" i="13" s="1"/>
  <c r="E8" i="10"/>
  <c r="E8" i="14" s="1"/>
  <c r="AC8" i="10"/>
  <c r="AC8" i="14" s="1"/>
  <c r="AF8" i="10"/>
  <c r="AF8" i="13" s="1"/>
  <c r="AB8" i="10"/>
  <c r="AB8" i="13" s="1"/>
  <c r="G8" i="10"/>
  <c r="G8" i="14" s="1"/>
  <c r="I8" i="10"/>
  <c r="V8" i="14"/>
  <c r="Q8" i="14"/>
  <c r="Q8" i="13"/>
  <c r="Y8" i="10"/>
  <c r="N8" i="14"/>
  <c r="N8" i="13"/>
  <c r="C8" i="10"/>
  <c r="U8" i="10"/>
  <c r="D22" i="28"/>
  <c r="E22" i="28"/>
  <c r="F22" i="28"/>
  <c r="G22" i="28"/>
  <c r="G66" i="28" s="1"/>
  <c r="H22" i="28"/>
  <c r="H66" i="28" s="1"/>
  <c r="I22" i="28"/>
  <c r="I66" i="28" s="1"/>
  <c r="J22" i="28"/>
  <c r="J66" i="28" s="1"/>
  <c r="K22" i="28"/>
  <c r="L22" i="28"/>
  <c r="M22" i="28"/>
  <c r="M66" i="28" s="1"/>
  <c r="N22" i="28"/>
  <c r="O22" i="28"/>
  <c r="O66" i="28" s="1"/>
  <c r="P22" i="28"/>
  <c r="P66" i="28" s="1"/>
  <c r="Q22" i="28"/>
  <c r="Q66" i="28" s="1"/>
  <c r="R22" i="28"/>
  <c r="R66" i="28" s="1"/>
  <c r="S22" i="28"/>
  <c r="T22" i="28"/>
  <c r="T66" i="28" s="1"/>
  <c r="U22" i="28"/>
  <c r="V22" i="28"/>
  <c r="V66" i="28" s="1"/>
  <c r="W22" i="28"/>
  <c r="W66" i="28" s="1"/>
  <c r="X22" i="28"/>
  <c r="X66" i="28" s="1"/>
  <c r="Y22" i="28"/>
  <c r="Y66" i="28" s="1"/>
  <c r="Z22" i="28"/>
  <c r="Z66" i="28" s="1"/>
  <c r="AA22" i="28"/>
  <c r="AB22" i="28"/>
  <c r="AB66" i="28" s="1"/>
  <c r="AC22" i="28"/>
  <c r="AD22" i="28"/>
  <c r="AE22" i="28"/>
  <c r="AE66" i="28" s="1"/>
  <c r="AF22" i="28"/>
  <c r="AF66" i="28" s="1"/>
  <c r="AG22" i="28"/>
  <c r="AG66" i="28" s="1"/>
  <c r="AH22" i="28"/>
  <c r="AH66" i="28" s="1"/>
  <c r="AI22" i="28"/>
  <c r="AJ22" i="28"/>
  <c r="D23" i="28"/>
  <c r="D67" i="28" s="1"/>
  <c r="E23" i="28"/>
  <c r="E67" i="28" s="1"/>
  <c r="F23" i="28"/>
  <c r="G23" i="28"/>
  <c r="G67" i="28" s="1"/>
  <c r="H23" i="28"/>
  <c r="H67" i="28" s="1"/>
  <c r="I23" i="28"/>
  <c r="I67" i="28" s="1"/>
  <c r="J23" i="28"/>
  <c r="K23" i="28"/>
  <c r="L23" i="28"/>
  <c r="L67" i="28" s="1"/>
  <c r="M23" i="28"/>
  <c r="N23" i="28"/>
  <c r="O23" i="28"/>
  <c r="O46" i="28" s="1"/>
  <c r="P23" i="28"/>
  <c r="Q23" i="28"/>
  <c r="Q67" i="28" s="1"/>
  <c r="R23" i="28"/>
  <c r="R67" i="28" s="1"/>
  <c r="S23" i="28"/>
  <c r="T23" i="28"/>
  <c r="U23" i="28"/>
  <c r="V23" i="28"/>
  <c r="W23" i="28"/>
  <c r="W67" i="28" s="1"/>
  <c r="X23" i="28"/>
  <c r="Y23" i="28"/>
  <c r="Y67" i="28" s="1"/>
  <c r="Z23" i="28"/>
  <c r="AA23" i="28"/>
  <c r="AB23" i="28"/>
  <c r="AB67" i="28" s="1"/>
  <c r="AC23" i="28"/>
  <c r="AD23" i="28"/>
  <c r="AE23" i="28"/>
  <c r="AE46" i="28" s="1"/>
  <c r="AF23" i="28"/>
  <c r="AF67" i="28" s="1"/>
  <c r="AG23" i="28"/>
  <c r="AG67" i="28" s="1"/>
  <c r="AH23" i="28"/>
  <c r="AH67" i="28" s="1"/>
  <c r="AI23" i="28"/>
  <c r="AI67" i="28" s="1"/>
  <c r="AJ23" i="28"/>
  <c r="D24" i="28"/>
  <c r="D68" i="28" s="1"/>
  <c r="E24" i="28"/>
  <c r="E47" i="28" s="1"/>
  <c r="F24" i="28"/>
  <c r="F47" i="28" s="1"/>
  <c r="G24" i="28"/>
  <c r="G68" i="28" s="1"/>
  <c r="H24" i="28"/>
  <c r="H68" i="28" s="1"/>
  <c r="I24" i="28"/>
  <c r="I68" i="28" s="1"/>
  <c r="J24" i="28"/>
  <c r="J68" i="28" s="1"/>
  <c r="K24" i="28"/>
  <c r="L24" i="28"/>
  <c r="M24" i="28"/>
  <c r="M47" i="28" s="1"/>
  <c r="N24" i="28"/>
  <c r="N47" i="28" s="1"/>
  <c r="O24" i="28"/>
  <c r="O68" i="28" s="1"/>
  <c r="P24" i="28"/>
  <c r="P68" i="28" s="1"/>
  <c r="Q24" i="28"/>
  <c r="Q68" i="28" s="1"/>
  <c r="R24" i="28"/>
  <c r="R68" i="28" s="1"/>
  <c r="S24" i="28"/>
  <c r="T24" i="28"/>
  <c r="U24" i="28"/>
  <c r="U47" i="28" s="1"/>
  <c r="V24" i="28"/>
  <c r="V47" i="28" s="1"/>
  <c r="W24" i="28"/>
  <c r="W68" i="28" s="1"/>
  <c r="X24" i="28"/>
  <c r="X68" i="28" s="1"/>
  <c r="Y24" i="28"/>
  <c r="Y68" i="28" s="1"/>
  <c r="Z24" i="28"/>
  <c r="Z68" i="28" s="1"/>
  <c r="AA24" i="28"/>
  <c r="AB24" i="28"/>
  <c r="AB68" i="28" s="1"/>
  <c r="AC24" i="28"/>
  <c r="AC47" i="28" s="1"/>
  <c r="AD24" i="28"/>
  <c r="AD47" i="28" s="1"/>
  <c r="AE24" i="28"/>
  <c r="AE68" i="28" s="1"/>
  <c r="AF24" i="28"/>
  <c r="AF68" i="28" s="1"/>
  <c r="AG24" i="28"/>
  <c r="AG68" i="28" s="1"/>
  <c r="AH24" i="28"/>
  <c r="AH68" i="28" s="1"/>
  <c r="AI24" i="28"/>
  <c r="AJ24" i="28"/>
  <c r="AJ68" i="28" s="1"/>
  <c r="D25" i="28"/>
  <c r="D48" i="28" s="1"/>
  <c r="E25" i="28"/>
  <c r="F25" i="28"/>
  <c r="G25" i="28"/>
  <c r="G69" i="28" s="1"/>
  <c r="H25" i="28"/>
  <c r="H69" i="28" s="1"/>
  <c r="I25" i="28"/>
  <c r="I69" i="28" s="1"/>
  <c r="J25" i="28"/>
  <c r="J69" i="28" s="1"/>
  <c r="K25" i="28"/>
  <c r="K69" i="28" s="1"/>
  <c r="L25" i="28"/>
  <c r="L69" i="28" s="1"/>
  <c r="M25" i="28"/>
  <c r="N25" i="28"/>
  <c r="O25" i="28"/>
  <c r="O69" i="28" s="1"/>
  <c r="P25" i="28"/>
  <c r="P69" i="28" s="1"/>
  <c r="Q25" i="28"/>
  <c r="Q69" i="28" s="1"/>
  <c r="R25" i="28"/>
  <c r="R69" i="28" s="1"/>
  <c r="S25" i="28"/>
  <c r="S69" i="28" s="1"/>
  <c r="T25" i="28"/>
  <c r="T48" i="28" s="1"/>
  <c r="U25" i="28"/>
  <c r="V25" i="28"/>
  <c r="W25" i="28"/>
  <c r="W69" i="28" s="1"/>
  <c r="X25" i="28"/>
  <c r="X69" i="28" s="1"/>
  <c r="Y25" i="28"/>
  <c r="Y69" i="28" s="1"/>
  <c r="Z25" i="28"/>
  <c r="Z69" i="28" s="1"/>
  <c r="AA25" i="28"/>
  <c r="AA48" i="28" s="1"/>
  <c r="AB25" i="28"/>
  <c r="AB48" i="28" s="1"/>
  <c r="AC25" i="28"/>
  <c r="AD25" i="28"/>
  <c r="AE25" i="28"/>
  <c r="AE69" i="28" s="1"/>
  <c r="AF25" i="28"/>
  <c r="AF69" i="28" s="1"/>
  <c r="AG25" i="28"/>
  <c r="AG69" i="28" s="1"/>
  <c r="AH25" i="28"/>
  <c r="AH69" i="28" s="1"/>
  <c r="AI25" i="28"/>
  <c r="AI48" i="28" s="1"/>
  <c r="AJ25" i="28"/>
  <c r="AJ48" i="28" s="1"/>
  <c r="D26" i="28"/>
  <c r="E26" i="28"/>
  <c r="F26" i="28"/>
  <c r="F70" i="28" s="1"/>
  <c r="G26" i="28"/>
  <c r="G70" i="28" s="1"/>
  <c r="H26" i="28"/>
  <c r="H70" i="28" s="1"/>
  <c r="I26" i="28"/>
  <c r="I70" i="28" s="1"/>
  <c r="J26" i="28"/>
  <c r="J70" i="28" s="1"/>
  <c r="K26" i="28"/>
  <c r="L26" i="28"/>
  <c r="M26" i="28"/>
  <c r="M70" i="28" s="1"/>
  <c r="N26" i="28"/>
  <c r="O26" i="28"/>
  <c r="O70" i="28" s="1"/>
  <c r="P26" i="28"/>
  <c r="P70" i="28" s="1"/>
  <c r="Q26" i="28"/>
  <c r="Q70" i="28" s="1"/>
  <c r="R26" i="28"/>
  <c r="R70" i="28" s="1"/>
  <c r="S26" i="28"/>
  <c r="T26" i="28"/>
  <c r="U26" i="28"/>
  <c r="U70" i="28" s="1"/>
  <c r="V26" i="28"/>
  <c r="W26" i="28"/>
  <c r="W70" i="28" s="1"/>
  <c r="X26" i="28"/>
  <c r="X70" i="28" s="1"/>
  <c r="Y26" i="28"/>
  <c r="Y70" i="28" s="1"/>
  <c r="Z26" i="28"/>
  <c r="Z70" i="28" s="1"/>
  <c r="AA26" i="28"/>
  <c r="AB26" i="28"/>
  <c r="AC26" i="28"/>
  <c r="AD26" i="28"/>
  <c r="AE26" i="28"/>
  <c r="AE70" i="28" s="1"/>
  <c r="AF26" i="28"/>
  <c r="AF70" i="28" s="1"/>
  <c r="AG26" i="28"/>
  <c r="AG70" i="28" s="1"/>
  <c r="AH26" i="28"/>
  <c r="AH70" i="28" s="1"/>
  <c r="AI26" i="28"/>
  <c r="AJ26" i="28"/>
  <c r="D27" i="28"/>
  <c r="D71" i="28" s="1"/>
  <c r="E27" i="28"/>
  <c r="E71" i="28" s="1"/>
  <c r="F27" i="28"/>
  <c r="G27" i="28"/>
  <c r="G71" i="28" s="1"/>
  <c r="H27" i="28"/>
  <c r="H71" i="28" s="1"/>
  <c r="I27" i="28"/>
  <c r="I71" i="28" s="1"/>
  <c r="J27" i="28"/>
  <c r="K27" i="28"/>
  <c r="L27" i="28"/>
  <c r="L71" i="28" s="1"/>
  <c r="M27" i="28"/>
  <c r="N27" i="28"/>
  <c r="O27" i="28"/>
  <c r="O71" i="28" s="1"/>
  <c r="P27" i="28"/>
  <c r="P71" i="28" s="1"/>
  <c r="Q27" i="28"/>
  <c r="R27" i="28"/>
  <c r="S27" i="28"/>
  <c r="T27" i="28"/>
  <c r="T71" i="28" s="1"/>
  <c r="U27" i="28"/>
  <c r="V27" i="28"/>
  <c r="W27" i="28"/>
  <c r="W71" i="28" s="1"/>
  <c r="X27" i="28"/>
  <c r="Y27" i="28"/>
  <c r="Y71" i="28" s="1"/>
  <c r="Z27" i="28"/>
  <c r="AA27" i="28"/>
  <c r="AB27" i="28"/>
  <c r="AB71" i="28" s="1"/>
  <c r="AC27" i="28"/>
  <c r="AC71" i="28" s="1"/>
  <c r="AD27" i="28"/>
  <c r="AE27" i="28"/>
  <c r="AE71" i="28" s="1"/>
  <c r="AF27" i="28"/>
  <c r="AF71" i="28" s="1"/>
  <c r="AG27" i="28"/>
  <c r="AH27" i="28"/>
  <c r="AH71" i="28" s="1"/>
  <c r="AI27" i="28"/>
  <c r="AJ27" i="28"/>
  <c r="AJ71" i="28" s="1"/>
  <c r="D55" i="28"/>
  <c r="AI55" i="28"/>
  <c r="E94" i="28"/>
  <c r="J92" i="28"/>
  <c r="R92" i="28"/>
  <c r="U92" i="28"/>
  <c r="Z94" i="28"/>
  <c r="AC94" i="28"/>
  <c r="AH94" i="28"/>
  <c r="H94" i="28"/>
  <c r="P94" i="28"/>
  <c r="AF92" i="28"/>
  <c r="F55" i="28"/>
  <c r="I56" i="28"/>
  <c r="M55" i="28"/>
  <c r="N55" i="28"/>
  <c r="U55" i="28"/>
  <c r="V55" i="28"/>
  <c r="AC55" i="28"/>
  <c r="AD55" i="28"/>
  <c r="AG56" i="28"/>
  <c r="D69" i="28"/>
  <c r="E37" i="28"/>
  <c r="F37" i="28"/>
  <c r="G40" i="28"/>
  <c r="L94" i="28"/>
  <c r="M37" i="28"/>
  <c r="N37" i="28"/>
  <c r="O40" i="28"/>
  <c r="U37" i="28"/>
  <c r="V37" i="28"/>
  <c r="W40" i="28"/>
  <c r="AC37" i="28"/>
  <c r="AD37" i="28"/>
  <c r="AE40" i="28"/>
  <c r="C38" i="28"/>
  <c r="C45" i="28"/>
  <c r="C101" i="28"/>
  <c r="D56" i="28"/>
  <c r="H5" i="9"/>
  <c r="H4" i="9" s="1"/>
  <c r="AI56" i="28"/>
  <c r="Q55" i="28"/>
  <c r="L56" i="28"/>
  <c r="Y56" i="28"/>
  <c r="M94" i="28"/>
  <c r="AD94" i="28"/>
  <c r="V94" i="28"/>
  <c r="N94" i="28"/>
  <c r="M92" i="28"/>
  <c r="E92" i="28"/>
  <c r="AD92" i="28"/>
  <c r="V92" i="28"/>
  <c r="N92" i="28"/>
  <c r="F92" i="28"/>
  <c r="U94" i="28"/>
  <c r="F94" i="28"/>
  <c r="Y55" i="28"/>
  <c r="T56" i="28"/>
  <c r="Q56" i="28"/>
  <c r="AB56" i="28"/>
  <c r="AG55" i="28"/>
  <c r="AH55" i="28"/>
  <c r="R55" i="28"/>
  <c r="AH56" i="28"/>
  <c r="K56" i="28"/>
  <c r="Z55" i="28"/>
  <c r="R56" i="28"/>
  <c r="J55" i="28"/>
  <c r="AA56" i="28"/>
  <c r="J56" i="28"/>
  <c r="Z56" i="28"/>
  <c r="AJ56" i="28"/>
  <c r="S56" i="28"/>
  <c r="B4" i="17"/>
  <c r="O4" i="17" s="1"/>
  <c r="B5" i="15"/>
  <c r="M5" i="15" s="1"/>
  <c r="M4" i="15" s="1"/>
  <c r="B5" i="16"/>
  <c r="Q5" i="16" s="1"/>
  <c r="M5" i="16"/>
  <c r="AA5" i="16"/>
  <c r="W5" i="16"/>
  <c r="O5" i="16"/>
  <c r="G5" i="16"/>
  <c r="V5" i="16"/>
  <c r="AC5" i="16"/>
  <c r="U5" i="16"/>
  <c r="I5" i="16"/>
  <c r="AF5" i="16"/>
  <c r="AB5" i="16"/>
  <c r="T5" i="16"/>
  <c r="L5" i="16"/>
  <c r="H5" i="16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AB5" i="13"/>
  <c r="AC5" i="13"/>
  <c r="AD5" i="13"/>
  <c r="AE5" i="13"/>
  <c r="AF5" i="13"/>
  <c r="C5" i="13"/>
  <c r="B5" i="12"/>
  <c r="B5" i="11"/>
  <c r="G5" i="11" s="1"/>
  <c r="P5" i="16" l="1"/>
  <c r="N5" i="16"/>
  <c r="AA8" i="13"/>
  <c r="T8" i="13"/>
  <c r="O8" i="14"/>
  <c r="AC8" i="13"/>
  <c r="H8" i="14"/>
  <c r="R8" i="13"/>
  <c r="AD8" i="14"/>
  <c r="W8" i="14"/>
  <c r="M8" i="14"/>
  <c r="AE8" i="13"/>
  <c r="AF8" i="14"/>
  <c r="K8" i="14"/>
  <c r="P8" i="14"/>
  <c r="AB8" i="14"/>
  <c r="F2" i="13"/>
  <c r="N2" i="13"/>
  <c r="V2" i="13"/>
  <c r="AD2" i="13"/>
  <c r="X8" i="14"/>
  <c r="J8" i="13"/>
  <c r="F8" i="13"/>
  <c r="D2" i="13"/>
  <c r="L2" i="13"/>
  <c r="L8" i="13"/>
  <c r="Z8" i="14"/>
  <c r="S8" i="13"/>
  <c r="G8" i="13"/>
  <c r="E8" i="13"/>
  <c r="D8" i="14"/>
  <c r="E2" i="13"/>
  <c r="M2" i="13"/>
  <c r="U2" i="13"/>
  <c r="AC2" i="13"/>
  <c r="K2" i="13"/>
  <c r="T2" i="13"/>
  <c r="AB2" i="13"/>
  <c r="U8" i="13"/>
  <c r="U8" i="14"/>
  <c r="G2" i="13"/>
  <c r="O2" i="13"/>
  <c r="W2" i="13"/>
  <c r="AE2" i="13"/>
  <c r="I8" i="13"/>
  <c r="I8" i="14"/>
  <c r="H2" i="13"/>
  <c r="AF2" i="13"/>
  <c r="X2" i="13"/>
  <c r="I2" i="13"/>
  <c r="Q2" i="13"/>
  <c r="Y2" i="13"/>
  <c r="C8" i="13"/>
  <c r="C8" i="14"/>
  <c r="P2" i="13"/>
  <c r="J2" i="13"/>
  <c r="R2" i="13"/>
  <c r="Z2" i="13"/>
  <c r="Y8" i="13"/>
  <c r="Y8" i="14"/>
  <c r="C2" i="13"/>
  <c r="S2" i="13"/>
  <c r="AA2" i="13"/>
  <c r="X5" i="12"/>
  <c r="E5" i="16"/>
  <c r="C5" i="16"/>
  <c r="T5" i="12"/>
  <c r="F5" i="16"/>
  <c r="Z5" i="16"/>
  <c r="AD5" i="12"/>
  <c r="AC5" i="11"/>
  <c r="U5" i="11"/>
  <c r="H4" i="17"/>
  <c r="AB5" i="15"/>
  <c r="AB4" i="15" s="1"/>
  <c r="Z5" i="12"/>
  <c r="Y5" i="12"/>
  <c r="R5" i="16"/>
  <c r="Y5" i="16"/>
  <c r="AD5" i="15"/>
  <c r="AD4" i="15" s="1"/>
  <c r="S5" i="15"/>
  <c r="S4" i="15" s="1"/>
  <c r="E5" i="15"/>
  <c r="E4" i="15" s="1"/>
  <c r="AC5" i="15"/>
  <c r="AC4" i="15" s="1"/>
  <c r="R5" i="15"/>
  <c r="R4" i="15" s="1"/>
  <c r="D5" i="15"/>
  <c r="D4" i="15" s="1"/>
  <c r="AE5" i="12"/>
  <c r="M5" i="11"/>
  <c r="S5" i="16"/>
  <c r="D5" i="16"/>
  <c r="AA5" i="15"/>
  <c r="AA4" i="15" s="1"/>
  <c r="G5" i="15"/>
  <c r="G4" i="15" s="1"/>
  <c r="B4" i="15"/>
  <c r="AA5" i="12"/>
  <c r="E5" i="11"/>
  <c r="Z5" i="15"/>
  <c r="Z4" i="15" s="1"/>
  <c r="L5" i="15"/>
  <c r="L4" i="15" s="1"/>
  <c r="N5" i="15"/>
  <c r="N4" i="15" s="1"/>
  <c r="C5" i="15"/>
  <c r="C4" i="15" s="1"/>
  <c r="V5" i="15"/>
  <c r="V4" i="15" s="1"/>
  <c r="K5" i="15"/>
  <c r="K4" i="15" s="1"/>
  <c r="J5" i="16"/>
  <c r="AE5" i="16"/>
  <c r="U5" i="15"/>
  <c r="U4" i="15" s="1"/>
  <c r="J5" i="15"/>
  <c r="J4" i="15" s="1"/>
  <c r="AC5" i="12"/>
  <c r="T5" i="15"/>
  <c r="T4" i="15" s="1"/>
  <c r="F5" i="15"/>
  <c r="F4" i="15" s="1"/>
  <c r="H2" i="16"/>
  <c r="D5" i="9"/>
  <c r="D4" i="9" s="1"/>
  <c r="B2" i="11"/>
  <c r="B2" i="15"/>
  <c r="B2" i="16"/>
  <c r="B2" i="12"/>
  <c r="N4" i="17"/>
  <c r="G4" i="17"/>
  <c r="F4" i="17"/>
  <c r="AD4" i="17"/>
  <c r="AE4" i="17"/>
  <c r="W4" i="17"/>
  <c r="V4" i="17"/>
  <c r="AD5" i="10"/>
  <c r="AC4" i="17"/>
  <c r="U4" i="17"/>
  <c r="M4" i="17"/>
  <c r="E4" i="17"/>
  <c r="AB4" i="17"/>
  <c r="K4" i="17"/>
  <c r="C4" i="17"/>
  <c r="L4" i="17"/>
  <c r="Z4" i="17"/>
  <c r="R4" i="17"/>
  <c r="J4" i="17"/>
  <c r="Y4" i="17"/>
  <c r="Q4" i="17"/>
  <c r="I4" i="17"/>
  <c r="T4" i="17"/>
  <c r="D4" i="17"/>
  <c r="AA4" i="17"/>
  <c r="S4" i="17"/>
  <c r="AF4" i="17"/>
  <c r="X4" i="17"/>
  <c r="P4" i="17"/>
  <c r="AD5" i="16"/>
  <c r="X5" i="16"/>
  <c r="K5" i="16"/>
  <c r="I5" i="15"/>
  <c r="I4" i="15" s="1"/>
  <c r="Y5" i="15"/>
  <c r="Y4" i="15" s="1"/>
  <c r="AF5" i="15"/>
  <c r="AF4" i="15" s="1"/>
  <c r="P5" i="15"/>
  <c r="P4" i="15" s="1"/>
  <c r="H5" i="15"/>
  <c r="H4" i="15" s="1"/>
  <c r="Q5" i="15"/>
  <c r="Q4" i="15" s="1"/>
  <c r="X5" i="15"/>
  <c r="X4" i="15" s="1"/>
  <c r="AE5" i="15"/>
  <c r="AE4" i="15" s="1"/>
  <c r="W5" i="15"/>
  <c r="W4" i="15" s="1"/>
  <c r="O5" i="15"/>
  <c r="O4" i="15" s="1"/>
  <c r="P5" i="12"/>
  <c r="S5" i="12"/>
  <c r="Q5" i="12"/>
  <c r="U5" i="12"/>
  <c r="L5" i="12"/>
  <c r="I5" i="12"/>
  <c r="V5" i="12"/>
  <c r="H5" i="12"/>
  <c r="H2" i="12" s="1"/>
  <c r="E5" i="12"/>
  <c r="W5" i="12"/>
  <c r="R5" i="12"/>
  <c r="O5" i="12"/>
  <c r="N5" i="12"/>
  <c r="M5" i="12"/>
  <c r="D5" i="12"/>
  <c r="K5" i="12"/>
  <c r="J5" i="12"/>
  <c r="AF5" i="12"/>
  <c r="G5" i="12"/>
  <c r="C5" i="12"/>
  <c r="F5" i="12"/>
  <c r="AB5" i="12"/>
  <c r="AD5" i="11"/>
  <c r="V5" i="11"/>
  <c r="N5" i="11"/>
  <c r="F5" i="11"/>
  <c r="C5" i="11"/>
  <c r="AB5" i="11"/>
  <c r="T5" i="11"/>
  <c r="L5" i="11"/>
  <c r="D5" i="11"/>
  <c r="AA5" i="11"/>
  <c r="Z5" i="11"/>
  <c r="R5" i="11"/>
  <c r="J5" i="11"/>
  <c r="K5" i="11"/>
  <c r="Y5" i="11"/>
  <c r="Q5" i="11"/>
  <c r="I5" i="11"/>
  <c r="S5" i="11"/>
  <c r="AF5" i="11"/>
  <c r="X5" i="11"/>
  <c r="P5" i="11"/>
  <c r="H5" i="11"/>
  <c r="H2" i="11" s="1"/>
  <c r="AE5" i="11"/>
  <c r="W5" i="11"/>
  <c r="O5" i="11"/>
  <c r="L48" i="28"/>
  <c r="AD101" i="28"/>
  <c r="V101" i="28"/>
  <c r="N99" i="28"/>
  <c r="F99" i="28"/>
  <c r="K48" i="28"/>
  <c r="K5" i="9"/>
  <c r="K4" i="9" s="1"/>
  <c r="G5" i="9"/>
  <c r="F5" i="9"/>
  <c r="F4" i="9" s="1"/>
  <c r="S5" i="9"/>
  <c r="S4" i="9" s="1"/>
  <c r="B4" i="9"/>
  <c r="U5" i="9"/>
  <c r="U4" i="9" s="1"/>
  <c r="L5" i="9"/>
  <c r="AC5" i="9"/>
  <c r="Y5" i="9"/>
  <c r="Y4" i="9" s="1"/>
  <c r="Z5" i="9"/>
  <c r="Z4" i="9" s="1"/>
  <c r="AA5" i="9"/>
  <c r="AA4" i="9" s="1"/>
  <c r="Q5" i="9"/>
  <c r="Q4" i="9" s="1"/>
  <c r="P5" i="9"/>
  <c r="X5" i="9"/>
  <c r="AD5" i="9"/>
  <c r="AE5" i="9"/>
  <c r="R5" i="9"/>
  <c r="R4" i="9" s="1"/>
  <c r="AB5" i="9"/>
  <c r="AB4" i="9" s="1"/>
  <c r="I5" i="9"/>
  <c r="V5" i="9"/>
  <c r="W5" i="9"/>
  <c r="E5" i="9"/>
  <c r="E4" i="9" s="1"/>
  <c r="N5" i="9"/>
  <c r="N4" i="9" s="1"/>
  <c r="U5" i="10"/>
  <c r="AF5" i="9"/>
  <c r="W5" i="10"/>
  <c r="O5" i="9"/>
  <c r="O4" i="9" s="1"/>
  <c r="Z5" i="10"/>
  <c r="T5" i="9"/>
  <c r="T4" i="9" s="1"/>
  <c r="C5" i="9"/>
  <c r="C4" i="9" s="1"/>
  <c r="J5" i="9"/>
  <c r="X5" i="10"/>
  <c r="M5" i="9"/>
  <c r="M4" i="9" s="1"/>
  <c r="Q5" i="10"/>
  <c r="M5" i="10"/>
  <c r="P5" i="10"/>
  <c r="O5" i="10"/>
  <c r="R5" i="10"/>
  <c r="D5" i="10"/>
  <c r="T5" i="10"/>
  <c r="V5" i="10"/>
  <c r="L5" i="10"/>
  <c r="N5" i="10"/>
  <c r="C5" i="10"/>
  <c r="E5" i="10"/>
  <c r="H5" i="10"/>
  <c r="G5" i="10"/>
  <c r="J5" i="10"/>
  <c r="S5" i="10"/>
  <c r="K5" i="10"/>
  <c r="B4" i="10"/>
  <c r="F5" i="10"/>
  <c r="I5" i="10"/>
  <c r="AC5" i="10"/>
  <c r="AF5" i="10"/>
  <c r="AE5" i="10"/>
  <c r="Y5" i="10"/>
  <c r="AB5" i="10"/>
  <c r="AA5" i="10"/>
  <c r="D99" i="28"/>
  <c r="D65" i="28"/>
  <c r="D64" i="28"/>
  <c r="AI65" i="28"/>
  <c r="AI64" i="28"/>
  <c r="Z64" i="28"/>
  <c r="Z65" i="28"/>
  <c r="AG64" i="28"/>
  <c r="AG65" i="28"/>
  <c r="L101" i="28"/>
  <c r="Q65" i="28"/>
  <c r="Q64" i="28"/>
  <c r="J64" i="28"/>
  <c r="J65" i="28"/>
  <c r="R64" i="28"/>
  <c r="R65" i="28"/>
  <c r="Y64" i="28"/>
  <c r="Y65" i="28"/>
  <c r="AH65" i="28"/>
  <c r="AH64" i="28"/>
  <c r="X99" i="28"/>
  <c r="S48" i="28"/>
  <c r="AI69" i="28"/>
  <c r="AA101" i="28"/>
  <c r="AC99" i="28"/>
  <c r="AJ99" i="28"/>
  <c r="T101" i="28"/>
  <c r="D101" i="28"/>
  <c r="W46" i="28"/>
  <c r="T99" i="28"/>
  <c r="AF101" i="28"/>
  <c r="X101" i="28"/>
  <c r="P99" i="28"/>
  <c r="AB101" i="28"/>
  <c r="AB99" i="28"/>
  <c r="H101" i="28"/>
  <c r="AD99" i="28"/>
  <c r="AE67" i="28"/>
  <c r="R59" i="28"/>
  <c r="G46" i="28"/>
  <c r="O67" i="28"/>
  <c r="S38" i="28"/>
  <c r="F56" i="28"/>
  <c r="F60" i="28" s="1"/>
  <c r="J60" i="28"/>
  <c r="T69" i="28"/>
  <c r="AJ101" i="28"/>
  <c r="G101" i="28"/>
  <c r="AF99" i="28"/>
  <c r="S99" i="28"/>
  <c r="X67" i="28"/>
  <c r="X71" i="28"/>
  <c r="T68" i="28"/>
  <c r="P67" i="28"/>
  <c r="C99" i="28"/>
  <c r="AG45" i="28"/>
  <c r="Y45" i="28"/>
  <c r="Q45" i="28"/>
  <c r="I45" i="28"/>
  <c r="AH39" i="28"/>
  <c r="Z39" i="28"/>
  <c r="R39" i="28"/>
  <c r="J39" i="28"/>
  <c r="AJ70" i="28"/>
  <c r="AB70" i="28"/>
  <c r="T70" i="28"/>
  <c r="L70" i="28"/>
  <c r="AC101" i="28"/>
  <c r="U101" i="28"/>
  <c r="M101" i="28"/>
  <c r="E99" i="28"/>
  <c r="L55" i="28"/>
  <c r="J59" i="28"/>
  <c r="AJ55" i="28"/>
  <c r="AI99" i="28"/>
  <c r="AH92" i="28"/>
  <c r="Y92" i="28"/>
  <c r="J94" i="28"/>
  <c r="T67" i="28"/>
  <c r="Q59" i="28"/>
  <c r="L68" i="28"/>
  <c r="O56" i="28"/>
  <c r="AF46" i="28"/>
  <c r="X46" i="28"/>
  <c r="P46" i="28"/>
  <c r="H46" i="28"/>
  <c r="AG39" i="28"/>
  <c r="Y39" i="28"/>
  <c r="Q39" i="28"/>
  <c r="I39" i="28"/>
  <c r="Z71" i="28"/>
  <c r="R71" i="28"/>
  <c r="J71" i="28"/>
  <c r="K101" i="28"/>
  <c r="K55" i="28"/>
  <c r="T55" i="28"/>
  <c r="AB69" i="28"/>
  <c r="S55" i="28"/>
  <c r="S61" i="28" s="1"/>
  <c r="P101" i="28"/>
  <c r="AA99" i="28"/>
  <c r="S101" i="28"/>
  <c r="AC92" i="28"/>
  <c r="I55" i="28"/>
  <c r="AF40" i="28"/>
  <c r="X40" i="28"/>
  <c r="P40" i="28"/>
  <c r="H40" i="28"/>
  <c r="P55" i="28"/>
  <c r="AG71" i="28"/>
  <c r="Q71" i="28"/>
  <c r="AI38" i="28"/>
  <c r="AD56" i="28"/>
  <c r="AD62" i="28" s="1"/>
  <c r="AB55" i="28"/>
  <c r="AA55" i="28"/>
  <c r="R62" i="28"/>
  <c r="K99" i="28"/>
  <c r="H99" i="28"/>
  <c r="R94" i="28"/>
  <c r="AJ67" i="28"/>
  <c r="AF94" i="28"/>
  <c r="Z92" i="28"/>
  <c r="AA38" i="28"/>
  <c r="N56" i="28"/>
  <c r="N59" i="28" s="1"/>
  <c r="W56" i="28"/>
  <c r="AJ69" i="28"/>
  <c r="AE94" i="28"/>
  <c r="G92" i="28"/>
  <c r="L99" i="28"/>
  <c r="D70" i="28"/>
  <c r="AJ66" i="28"/>
  <c r="L66" i="28"/>
  <c r="D66" i="28"/>
  <c r="K38" i="28"/>
  <c r="V56" i="28"/>
  <c r="V61" i="28" s="1"/>
  <c r="M68" i="28"/>
  <c r="AI101" i="28"/>
  <c r="W94" i="28"/>
  <c r="H92" i="28"/>
  <c r="AE56" i="28"/>
  <c r="Z67" i="28"/>
  <c r="J67" i="28"/>
  <c r="Z61" i="28"/>
  <c r="AD38" i="28"/>
  <c r="AI59" i="28"/>
  <c r="Z62" i="28"/>
  <c r="O94" i="28"/>
  <c r="J99" i="28"/>
  <c r="U99" i="28"/>
  <c r="O92" i="28"/>
  <c r="X92" i="28"/>
  <c r="J62" i="28"/>
  <c r="AH61" i="28"/>
  <c r="AH62" i="28"/>
  <c r="R60" i="28"/>
  <c r="AG59" i="28"/>
  <c r="K94" i="28"/>
  <c r="M99" i="28"/>
  <c r="S92" i="28"/>
  <c r="Z59" i="28"/>
  <c r="V99" i="28"/>
  <c r="AI60" i="28"/>
  <c r="X94" i="28"/>
  <c r="G94" i="28"/>
  <c r="E101" i="28"/>
  <c r="W92" i="28"/>
  <c r="C92" i="28"/>
  <c r="AH46" i="28"/>
  <c r="Z46" i="28"/>
  <c r="R50" i="28"/>
  <c r="AJ39" i="28"/>
  <c r="AB39" i="28"/>
  <c r="T39" i="28"/>
  <c r="L39" i="28"/>
  <c r="D39" i="28"/>
  <c r="P92" i="28"/>
  <c r="J61" i="28"/>
  <c r="Y59" i="28"/>
  <c r="Y62" i="28"/>
  <c r="AE92" i="28"/>
  <c r="F101" i="28"/>
  <c r="R61" i="28"/>
  <c r="AH60" i="28"/>
  <c r="N101" i="28"/>
  <c r="AA66" i="28"/>
  <c r="K70" i="28"/>
  <c r="U68" i="28"/>
  <c r="U69" i="28"/>
  <c r="AC70" i="28"/>
  <c r="AG99" i="28"/>
  <c r="D59" i="28"/>
  <c r="AF37" i="28"/>
  <c r="G55" i="28"/>
  <c r="AC68" i="28"/>
  <c r="O55" i="28"/>
  <c r="M69" i="28"/>
  <c r="AI94" i="28"/>
  <c r="AG101" i="28"/>
  <c r="AA92" i="28"/>
  <c r="G56" i="28"/>
  <c r="AC66" i="28"/>
  <c r="Y99" i="28"/>
  <c r="Y101" i="28"/>
  <c r="M71" i="28"/>
  <c r="AC67" i="28"/>
  <c r="M67" i="28"/>
  <c r="Q62" i="28"/>
  <c r="Y60" i="28"/>
  <c r="W55" i="28"/>
  <c r="E66" i="28"/>
  <c r="AC69" i="28"/>
  <c r="AA94" i="28"/>
  <c r="AI92" i="28"/>
  <c r="V48" i="28"/>
  <c r="Q60" i="28"/>
  <c r="E69" i="28"/>
  <c r="Q101" i="28"/>
  <c r="Q99" i="28"/>
  <c r="U71" i="28"/>
  <c r="AB45" i="28"/>
  <c r="Y61" i="28"/>
  <c r="E68" i="28"/>
  <c r="AE55" i="28"/>
  <c r="E70" i="28"/>
  <c r="U66" i="28"/>
  <c r="Q61" i="28"/>
  <c r="S94" i="28"/>
  <c r="K92" i="28"/>
  <c r="U67" i="28"/>
  <c r="AD42" i="28"/>
  <c r="I101" i="28"/>
  <c r="I99" i="28"/>
  <c r="AF41" i="28"/>
  <c r="Z60" i="28"/>
  <c r="E56" i="28"/>
  <c r="AI66" i="28"/>
  <c r="AI61" i="28"/>
  <c r="AA69" i="28"/>
  <c r="AC56" i="28"/>
  <c r="AC61" i="28" s="1"/>
  <c r="Q94" i="28"/>
  <c r="AA68" i="28"/>
  <c r="S67" i="28"/>
  <c r="K71" i="28"/>
  <c r="C94" i="28"/>
  <c r="N48" i="28"/>
  <c r="T45" i="28"/>
  <c r="X41" i="28"/>
  <c r="V38" i="28"/>
  <c r="U56" i="28"/>
  <c r="U59" i="28" s="1"/>
  <c r="AE99" i="28"/>
  <c r="AG92" i="28"/>
  <c r="S68" i="28"/>
  <c r="S71" i="28"/>
  <c r="AI68" i="28"/>
  <c r="M56" i="28"/>
  <c r="M60" i="28" s="1"/>
  <c r="AJ49" i="28"/>
  <c r="F48" i="28"/>
  <c r="L45" i="28"/>
  <c r="P41" i="28"/>
  <c r="N38" i="28"/>
  <c r="AI62" i="28"/>
  <c r="AG62" i="28"/>
  <c r="E55" i="28"/>
  <c r="AE101" i="28"/>
  <c r="I94" i="28"/>
  <c r="K68" i="28"/>
  <c r="AA71" i="28"/>
  <c r="AA67" i="28"/>
  <c r="C48" i="28"/>
  <c r="AB49" i="28"/>
  <c r="AF47" i="28"/>
  <c r="D45" i="28"/>
  <c r="H41" i="28"/>
  <c r="F38" i="28"/>
  <c r="AH59" i="28"/>
  <c r="S66" i="28"/>
  <c r="W99" i="28"/>
  <c r="I92" i="28"/>
  <c r="K67" i="28"/>
  <c r="T49" i="28"/>
  <c r="X47" i="28"/>
  <c r="AH40" i="28"/>
  <c r="AG61" i="28"/>
  <c r="K66" i="28"/>
  <c r="AA70" i="28"/>
  <c r="W101" i="28"/>
  <c r="O99" i="28"/>
  <c r="Y94" i="28"/>
  <c r="AI71" i="28"/>
  <c r="L49" i="28"/>
  <c r="P47" i="28"/>
  <c r="V42" i="28"/>
  <c r="Z40" i="28"/>
  <c r="X37" i="28"/>
  <c r="AG60" i="28"/>
  <c r="AI70" i="28"/>
  <c r="O101" i="28"/>
  <c r="Q92" i="28"/>
  <c r="C56" i="28"/>
  <c r="D49" i="28"/>
  <c r="H47" i="28"/>
  <c r="N42" i="28"/>
  <c r="R40" i="28"/>
  <c r="P37" i="28"/>
  <c r="S70" i="28"/>
  <c r="G99" i="28"/>
  <c r="AG94" i="28"/>
  <c r="C55" i="28"/>
  <c r="AD48" i="28"/>
  <c r="AJ45" i="28"/>
  <c r="F42" i="28"/>
  <c r="J40" i="28"/>
  <c r="H37" i="28"/>
  <c r="D60" i="28"/>
  <c r="D61" i="28"/>
  <c r="D62" i="28"/>
  <c r="AH50" i="28"/>
  <c r="Z50" i="28"/>
  <c r="C70" i="28"/>
  <c r="C71" i="28"/>
  <c r="C66" i="28"/>
  <c r="C67" i="28"/>
  <c r="C68" i="28"/>
  <c r="C69" i="28"/>
  <c r="AH99" i="28"/>
  <c r="AH45" i="28"/>
  <c r="AH49" i="28"/>
  <c r="AH101" i="28"/>
  <c r="AH47" i="28"/>
  <c r="AH48" i="28"/>
  <c r="Z45" i="28"/>
  <c r="Z49" i="28"/>
  <c r="Z99" i="28"/>
  <c r="Z101" i="28"/>
  <c r="Z47" i="28"/>
  <c r="Z48" i="28"/>
  <c r="R101" i="28"/>
  <c r="R45" i="28"/>
  <c r="R49" i="28"/>
  <c r="R99" i="28"/>
  <c r="R47" i="28"/>
  <c r="R48" i="28"/>
  <c r="J45" i="28"/>
  <c r="J49" i="28"/>
  <c r="J101" i="28"/>
  <c r="J47" i="28"/>
  <c r="J48" i="28"/>
  <c r="AJ92" i="28"/>
  <c r="AJ38" i="28"/>
  <c r="AJ42" i="28"/>
  <c r="AJ94" i="28"/>
  <c r="AJ40" i="28"/>
  <c r="AJ37" i="28"/>
  <c r="AJ41" i="28"/>
  <c r="AB38" i="28"/>
  <c r="AB42" i="28"/>
  <c r="AB94" i="28"/>
  <c r="AB92" i="28"/>
  <c r="AB40" i="28"/>
  <c r="AB37" i="28"/>
  <c r="AB41" i="28"/>
  <c r="T38" i="28"/>
  <c r="T42" i="28"/>
  <c r="T92" i="28"/>
  <c r="T40" i="28"/>
  <c r="T37" i="28"/>
  <c r="T41" i="28"/>
  <c r="T94" i="28"/>
  <c r="L38" i="28"/>
  <c r="L42" i="28"/>
  <c r="L40" i="28"/>
  <c r="L92" i="28"/>
  <c r="L37" i="28"/>
  <c r="L41" i="28"/>
  <c r="D38" i="28"/>
  <c r="D42" i="28"/>
  <c r="D92" i="28"/>
  <c r="D40" i="28"/>
  <c r="D94" i="28"/>
  <c r="D37" i="28"/>
  <c r="D41" i="28"/>
  <c r="AD71" i="28"/>
  <c r="AD69" i="28"/>
  <c r="AD66" i="28"/>
  <c r="AD70" i="28"/>
  <c r="AD67" i="28"/>
  <c r="AD68" i="28"/>
  <c r="V70" i="28"/>
  <c r="V67" i="28"/>
  <c r="V69" i="28"/>
  <c r="V71" i="28"/>
  <c r="V68" i="28"/>
  <c r="N66" i="28"/>
  <c r="N71" i="28"/>
  <c r="N68" i="28"/>
  <c r="N67" i="28"/>
  <c r="N69" i="28"/>
  <c r="N70" i="28"/>
  <c r="F69" i="28"/>
  <c r="F71" i="28"/>
  <c r="F67" i="28"/>
  <c r="F68" i="28"/>
  <c r="F66" i="28"/>
  <c r="AF56" i="28"/>
  <c r="AF55" i="28"/>
  <c r="X55" i="28"/>
  <c r="X56" i="28"/>
  <c r="P56" i="28"/>
  <c r="H55" i="28"/>
  <c r="H56" i="28"/>
  <c r="J50" i="28"/>
  <c r="R46" i="28"/>
  <c r="J46" i="28"/>
  <c r="C37" i="28"/>
  <c r="AD50" i="28"/>
  <c r="V50" i="28"/>
  <c r="N50" i="28"/>
  <c r="F50" i="28"/>
  <c r="AF49" i="28"/>
  <c r="X49" i="28"/>
  <c r="P49" i="28"/>
  <c r="H49" i="28"/>
  <c r="AJ47" i="28"/>
  <c r="AB47" i="28"/>
  <c r="T47" i="28"/>
  <c r="L47" i="28"/>
  <c r="D47" i="28"/>
  <c r="AD46" i="28"/>
  <c r="V46" i="28"/>
  <c r="N46" i="28"/>
  <c r="F46" i="28"/>
  <c r="AF45" i="28"/>
  <c r="X45" i="28"/>
  <c r="P45" i="28"/>
  <c r="H45" i="28"/>
  <c r="AH42" i="28"/>
  <c r="Z42" i="28"/>
  <c r="R42" i="28"/>
  <c r="J42" i="28"/>
  <c r="AD40" i="28"/>
  <c r="V40" i="28"/>
  <c r="N40" i="28"/>
  <c r="F40" i="28"/>
  <c r="AF39" i="28"/>
  <c r="X39" i="28"/>
  <c r="P39" i="28"/>
  <c r="H39" i="28"/>
  <c r="AH38" i="28"/>
  <c r="Z38" i="28"/>
  <c r="R38" i="28"/>
  <c r="J38" i="28"/>
  <c r="AC50" i="28"/>
  <c r="U50" i="28"/>
  <c r="M50" i="28"/>
  <c r="E50" i="28"/>
  <c r="AE49" i="28"/>
  <c r="W49" i="28"/>
  <c r="O49" i="28"/>
  <c r="G49" i="28"/>
  <c r="AG48" i="28"/>
  <c r="Y48" i="28"/>
  <c r="Q48" i="28"/>
  <c r="I48" i="28"/>
  <c r="AI47" i="28"/>
  <c r="AA47" i="28"/>
  <c r="S47" i="28"/>
  <c r="K47" i="28"/>
  <c r="AC46" i="28"/>
  <c r="U46" i="28"/>
  <c r="M46" i="28"/>
  <c r="E46" i="28"/>
  <c r="AE45" i="28"/>
  <c r="W45" i="28"/>
  <c r="O45" i="28"/>
  <c r="G45" i="28"/>
  <c r="AG42" i="28"/>
  <c r="Y42" i="28"/>
  <c r="Q42" i="28"/>
  <c r="I42" i="28"/>
  <c r="AI41" i="28"/>
  <c r="AA41" i="28"/>
  <c r="S41" i="28"/>
  <c r="K41" i="28"/>
  <c r="AC40" i="28"/>
  <c r="U40" i="28"/>
  <c r="M40" i="28"/>
  <c r="E40" i="28"/>
  <c r="AE39" i="28"/>
  <c r="W39" i="28"/>
  <c r="O39" i="28"/>
  <c r="G39" i="28"/>
  <c r="AG38" i="28"/>
  <c r="Y38" i="28"/>
  <c r="Q38" i="28"/>
  <c r="I38" i="28"/>
  <c r="AI37" i="28"/>
  <c r="AA37" i="28"/>
  <c r="S37" i="28"/>
  <c r="K37" i="28"/>
  <c r="C42" i="28"/>
  <c r="AJ50" i="28"/>
  <c r="AB50" i="28"/>
  <c r="T50" i="28"/>
  <c r="L50" i="28"/>
  <c r="D50" i="28"/>
  <c r="AD49" i="28"/>
  <c r="V49" i="28"/>
  <c r="N49" i="28"/>
  <c r="F49" i="28"/>
  <c r="AF48" i="28"/>
  <c r="X48" i="28"/>
  <c r="P48" i="28"/>
  <c r="H48" i="28"/>
  <c r="AJ46" i="28"/>
  <c r="AB46" i="28"/>
  <c r="T46" i="28"/>
  <c r="L46" i="28"/>
  <c r="D46" i="28"/>
  <c r="AD45" i="28"/>
  <c r="V45" i="28"/>
  <c r="N45" i="28"/>
  <c r="F45" i="28"/>
  <c r="AF42" i="28"/>
  <c r="X42" i="28"/>
  <c r="P42" i="28"/>
  <c r="H42" i="28"/>
  <c r="AH41" i="28"/>
  <c r="Z41" i="28"/>
  <c r="R41" i="28"/>
  <c r="J41" i="28"/>
  <c r="AD39" i="28"/>
  <c r="V39" i="28"/>
  <c r="N39" i="28"/>
  <c r="F39" i="28"/>
  <c r="AF38" i="28"/>
  <c r="X38" i="28"/>
  <c r="P38" i="28"/>
  <c r="H38" i="28"/>
  <c r="AH37" i="28"/>
  <c r="Z37" i="28"/>
  <c r="R37" i="28"/>
  <c r="J37" i="28"/>
  <c r="C47" i="28"/>
  <c r="C41" i="28"/>
  <c r="AI50" i="28"/>
  <c r="AA50" i="28"/>
  <c r="S50" i="28"/>
  <c r="K50" i="28"/>
  <c r="AC49" i="28"/>
  <c r="U49" i="28"/>
  <c r="M49" i="28"/>
  <c r="E49" i="28"/>
  <c r="AE48" i="28"/>
  <c r="W48" i="28"/>
  <c r="O48" i="28"/>
  <c r="G48" i="28"/>
  <c r="AG47" i="28"/>
  <c r="Y47" i="28"/>
  <c r="Q47" i="28"/>
  <c r="I47" i="28"/>
  <c r="AI46" i="28"/>
  <c r="AA46" i="28"/>
  <c r="S46" i="28"/>
  <c r="K46" i="28"/>
  <c r="AC45" i="28"/>
  <c r="U45" i="28"/>
  <c r="M45" i="28"/>
  <c r="E45" i="28"/>
  <c r="AE42" i="28"/>
  <c r="W42" i="28"/>
  <c r="O42" i="28"/>
  <c r="G42" i="28"/>
  <c r="AG41" i="28"/>
  <c r="Y41" i="28"/>
  <c r="Q41" i="28"/>
  <c r="I41" i="28"/>
  <c r="AI40" i="28"/>
  <c r="AA40" i="28"/>
  <c r="S40" i="28"/>
  <c r="K40" i="28"/>
  <c r="AC39" i="28"/>
  <c r="U39" i="28"/>
  <c r="M39" i="28"/>
  <c r="E39" i="28"/>
  <c r="AE38" i="28"/>
  <c r="W38" i="28"/>
  <c r="O38" i="28"/>
  <c r="G38" i="28"/>
  <c r="AG37" i="28"/>
  <c r="Y37" i="28"/>
  <c r="Q37" i="28"/>
  <c r="I37" i="28"/>
  <c r="C50" i="28"/>
  <c r="C46" i="28"/>
  <c r="C40" i="28"/>
  <c r="AG50" i="28"/>
  <c r="Y50" i="28"/>
  <c r="Q50" i="28"/>
  <c r="I50" i="28"/>
  <c r="AI49" i="28"/>
  <c r="AA49" i="28"/>
  <c r="S49" i="28"/>
  <c r="K49" i="28"/>
  <c r="AC48" i="28"/>
  <c r="U48" i="28"/>
  <c r="M48" i="28"/>
  <c r="E48" i="28"/>
  <c r="AE47" i="28"/>
  <c r="W47" i="28"/>
  <c r="O47" i="28"/>
  <c r="G47" i="28"/>
  <c r="AG46" i="28"/>
  <c r="Y46" i="28"/>
  <c r="Q46" i="28"/>
  <c r="I46" i="28"/>
  <c r="AI45" i="28"/>
  <c r="AA45" i="28"/>
  <c r="S45" i="28"/>
  <c r="K45" i="28"/>
  <c r="AC42" i="28"/>
  <c r="U42" i="28"/>
  <c r="M42" i="28"/>
  <c r="E42" i="28"/>
  <c r="AE41" i="28"/>
  <c r="W41" i="28"/>
  <c r="O41" i="28"/>
  <c r="G41" i="28"/>
  <c r="AG40" i="28"/>
  <c r="Y40" i="28"/>
  <c r="Q40" i="28"/>
  <c r="I40" i="28"/>
  <c r="AI39" i="28"/>
  <c r="AA39" i="28"/>
  <c r="S39" i="28"/>
  <c r="K39" i="28"/>
  <c r="AC38" i="28"/>
  <c r="U38" i="28"/>
  <c r="M38" i="28"/>
  <c r="E38" i="28"/>
  <c r="AE37" i="28"/>
  <c r="W37" i="28"/>
  <c r="O37" i="28"/>
  <c r="G37" i="28"/>
  <c r="C39" i="28"/>
  <c r="AF50" i="28"/>
  <c r="X50" i="28"/>
  <c r="P50" i="28"/>
  <c r="H50" i="28"/>
  <c r="AD41" i="28"/>
  <c r="V41" i="28"/>
  <c r="N41" i="28"/>
  <c r="F41" i="28"/>
  <c r="C49" i="28"/>
  <c r="AE50" i="28"/>
  <c r="W50" i="28"/>
  <c r="O50" i="28"/>
  <c r="G50" i="28"/>
  <c r="AG49" i="28"/>
  <c r="Y49" i="28"/>
  <c r="Q49" i="28"/>
  <c r="I49" i="28"/>
  <c r="AI42" i="28"/>
  <c r="AA42" i="28"/>
  <c r="S42" i="28"/>
  <c r="K42" i="28"/>
  <c r="AC41" i="28"/>
  <c r="U41" i="28"/>
  <c r="M41" i="28"/>
  <c r="E41" i="28"/>
  <c r="AD4" i="10" l="1"/>
  <c r="U3" i="2"/>
  <c r="L3" i="2"/>
  <c r="T3" i="2"/>
  <c r="H2" i="15"/>
  <c r="AC2" i="15"/>
  <c r="W2" i="15"/>
  <c r="F2" i="12"/>
  <c r="O2" i="12"/>
  <c r="T2" i="11"/>
  <c r="T2" i="15"/>
  <c r="AF2" i="11"/>
  <c r="T2" i="16"/>
  <c r="V2" i="16"/>
  <c r="D2" i="16"/>
  <c r="AD2" i="12"/>
  <c r="D2" i="11"/>
  <c r="P2" i="16"/>
  <c r="W2" i="11"/>
  <c r="E2" i="15"/>
  <c r="AC2" i="16"/>
  <c r="T2" i="12"/>
  <c r="AD2" i="16"/>
  <c r="F2" i="16"/>
  <c r="J2" i="16"/>
  <c r="P2" i="15"/>
  <c r="Y2" i="15"/>
  <c r="Y2" i="11"/>
  <c r="S2" i="15"/>
  <c r="I2" i="15"/>
  <c r="C2" i="11"/>
  <c r="W2" i="16"/>
  <c r="Q2" i="15"/>
  <c r="R2" i="11"/>
  <c r="AC2" i="11"/>
  <c r="N2" i="16"/>
  <c r="R2" i="12"/>
  <c r="U2" i="11"/>
  <c r="AA2" i="11"/>
  <c r="V2" i="12"/>
  <c r="N2" i="12"/>
  <c r="AB2" i="11"/>
  <c r="L2" i="12"/>
  <c r="AA2" i="12"/>
  <c r="Y2" i="12"/>
  <c r="Q2" i="11"/>
  <c r="X2" i="16"/>
  <c r="E2" i="11"/>
  <c r="J2" i="15"/>
  <c r="AF2" i="16"/>
  <c r="I2" i="11"/>
  <c r="AE2" i="11"/>
  <c r="S2" i="11"/>
  <c r="M2" i="12"/>
  <c r="L2" i="16"/>
  <c r="AA2" i="16"/>
  <c r="Z2" i="15"/>
  <c r="Y2" i="16"/>
  <c r="J2" i="12"/>
  <c r="R2" i="15"/>
  <c r="AB2" i="15"/>
  <c r="AE2" i="15"/>
  <c r="O2" i="11"/>
  <c r="C2" i="15"/>
  <c r="G2" i="16"/>
  <c r="AD2" i="15"/>
  <c r="X2" i="15"/>
  <c r="E2" i="12"/>
  <c r="K2" i="15"/>
  <c r="S2" i="12"/>
  <c r="R2" i="16"/>
  <c r="AB2" i="16"/>
  <c r="AE2" i="16"/>
  <c r="U2" i="15"/>
  <c r="M2" i="16"/>
  <c r="AB2" i="12"/>
  <c r="O2" i="16"/>
  <c r="M2" i="11"/>
  <c r="L2" i="11"/>
  <c r="G2" i="11"/>
  <c r="V2" i="15"/>
  <c r="AD2" i="11"/>
  <c r="Z2" i="11"/>
  <c r="E2" i="16"/>
  <c r="K2" i="12"/>
  <c r="S2" i="16"/>
  <c r="D2" i="15"/>
  <c r="P2" i="11"/>
  <c r="O2" i="15"/>
  <c r="C2" i="12"/>
  <c r="G2" i="12"/>
  <c r="AA2" i="15"/>
  <c r="W2" i="12"/>
  <c r="Z2" i="12"/>
  <c r="F2" i="15"/>
  <c r="Q2" i="12"/>
  <c r="X2" i="11"/>
  <c r="N2" i="15"/>
  <c r="K2" i="16"/>
  <c r="AF2" i="15"/>
  <c r="I2" i="12"/>
  <c r="U2" i="12"/>
  <c r="AF4" i="9"/>
  <c r="AC2" i="12"/>
  <c r="M2" i="15"/>
  <c r="C2" i="16"/>
  <c r="L2" i="15"/>
  <c r="G2" i="15"/>
  <c r="V2" i="11"/>
  <c r="Z2" i="16"/>
  <c r="F2" i="11"/>
  <c r="Q2" i="16"/>
  <c r="X2" i="12"/>
  <c r="N2" i="11"/>
  <c r="J2" i="11"/>
  <c r="K2" i="11"/>
  <c r="AF2" i="12"/>
  <c r="D2" i="12"/>
  <c r="P2" i="12"/>
  <c r="I2" i="16"/>
  <c r="AE2" i="12"/>
  <c r="U2" i="16"/>
  <c r="AC4" i="9"/>
  <c r="H4" i="10"/>
  <c r="C4" i="10"/>
  <c r="U4" i="10"/>
  <c r="Q4" i="10"/>
  <c r="S4" i="10"/>
  <c r="V4" i="10"/>
  <c r="T4" i="10"/>
  <c r="W4" i="10"/>
  <c r="F4" i="10"/>
  <c r="D4" i="10"/>
  <c r="X4" i="10"/>
  <c r="V4" i="9"/>
  <c r="AD4" i="9"/>
  <c r="E3" i="2"/>
  <c r="M3" i="2"/>
  <c r="AC3" i="2"/>
  <c r="O3" i="2"/>
  <c r="Y5" i="2"/>
  <c r="AE3" i="2"/>
  <c r="H4" i="2"/>
  <c r="H2" i="17" s="1"/>
  <c r="L4" i="2"/>
  <c r="L2" i="17" s="1"/>
  <c r="AA3" i="2"/>
  <c r="AB3" i="2"/>
  <c r="V4" i="2"/>
  <c r="V2" i="17" s="1"/>
  <c r="M4" i="2"/>
  <c r="M2" i="17" s="1"/>
  <c r="C3" i="2"/>
  <c r="Q3" i="2"/>
  <c r="P5" i="2"/>
  <c r="B3" i="2"/>
  <c r="D4" i="2"/>
  <c r="D2" i="17" s="1"/>
  <c r="R3" i="2"/>
  <c r="D3" i="2"/>
  <c r="U4" i="2"/>
  <c r="U2" i="17" s="1"/>
  <c r="I3" i="2"/>
  <c r="T4" i="2"/>
  <c r="T2" i="17" s="1"/>
  <c r="AB4" i="2"/>
  <c r="AB2" i="17" s="1"/>
  <c r="E4" i="2"/>
  <c r="E2" i="17" s="1"/>
  <c r="AC4" i="2"/>
  <c r="AC2" i="17" s="1"/>
  <c r="Y3" i="2"/>
  <c r="Z4" i="2"/>
  <c r="Z2" i="17" s="1"/>
  <c r="O4" i="2"/>
  <c r="O2" i="17" s="1"/>
  <c r="Z3" i="2"/>
  <c r="C5" i="2"/>
  <c r="W3" i="2"/>
  <c r="F3" i="2"/>
  <c r="F3" i="9" s="1"/>
  <c r="G4" i="2"/>
  <c r="G2" i="17" s="1"/>
  <c r="AE4" i="2"/>
  <c r="AE2" i="17" s="1"/>
  <c r="I4" i="2"/>
  <c r="I2" i="17" s="1"/>
  <c r="H3" i="2"/>
  <c r="AF4" i="2"/>
  <c r="AF2" i="17" s="1"/>
  <c r="Q4" i="2"/>
  <c r="Q2" i="17" s="1"/>
  <c r="K4" i="2"/>
  <c r="K2" i="17" s="1"/>
  <c r="X3" i="2"/>
  <c r="C4" i="2"/>
  <c r="C2" i="17" s="1"/>
  <c r="K3" i="2"/>
  <c r="S3" i="2"/>
  <c r="J3" i="2"/>
  <c r="AD3" i="2"/>
  <c r="AF5" i="2"/>
  <c r="I5" i="2"/>
  <c r="AA4" i="2"/>
  <c r="AA2" i="17" s="1"/>
  <c r="X4" i="2"/>
  <c r="X2" i="17" s="1"/>
  <c r="S4" i="2"/>
  <c r="S2" i="17" s="1"/>
  <c r="N3" i="2"/>
  <c r="Y4" i="2"/>
  <c r="Y2" i="17" s="1"/>
  <c r="F4" i="2"/>
  <c r="F2" i="17" s="1"/>
  <c r="J4" i="2"/>
  <c r="J2" i="17" s="1"/>
  <c r="AF3" i="2"/>
  <c r="AD4" i="2"/>
  <c r="AD2" i="17" s="1"/>
  <c r="Q5" i="2"/>
  <c r="P4" i="2"/>
  <c r="P2" i="17" s="1"/>
  <c r="W4" i="2"/>
  <c r="W2" i="17" s="1"/>
  <c r="V3" i="2"/>
  <c r="N4" i="2"/>
  <c r="N2" i="17" s="1"/>
  <c r="R4" i="2"/>
  <c r="R2" i="17" s="1"/>
  <c r="P3" i="2"/>
  <c r="X5" i="2"/>
  <c r="G3" i="2"/>
  <c r="G4" i="9"/>
  <c r="X4" i="9"/>
  <c r="L4" i="9"/>
  <c r="W4" i="9"/>
  <c r="P4" i="9"/>
  <c r="I4" i="9"/>
  <c r="Z4" i="10"/>
  <c r="J4" i="9"/>
  <c r="AE4" i="9"/>
  <c r="N4" i="10"/>
  <c r="L4" i="10"/>
  <c r="AB4" i="10"/>
  <c r="AF4" i="10"/>
  <c r="AA4" i="10"/>
  <c r="P4" i="10"/>
  <c r="K4" i="10"/>
  <c r="B4" i="2"/>
  <c r="AE4" i="10"/>
  <c r="G4" i="10"/>
  <c r="AC4" i="10"/>
  <c r="O4" i="10"/>
  <c r="I4" i="10"/>
  <c r="Y4" i="10"/>
  <c r="M4" i="10"/>
  <c r="R4" i="10"/>
  <c r="E4" i="10"/>
  <c r="J4" i="10"/>
  <c r="AD64" i="28"/>
  <c r="V60" i="28"/>
  <c r="V64" i="28"/>
  <c r="N65" i="28"/>
  <c r="L64" i="28"/>
  <c r="L65" i="28"/>
  <c r="AD65" i="28"/>
  <c r="U64" i="28"/>
  <c r="U65" i="28"/>
  <c r="E65" i="28"/>
  <c r="E64" i="28"/>
  <c r="AE65" i="28"/>
  <c r="AE64" i="28"/>
  <c r="H64" i="28"/>
  <c r="H65" i="28"/>
  <c r="M59" i="28"/>
  <c r="C64" i="28"/>
  <c r="C65" i="28"/>
  <c r="S65" i="28"/>
  <c r="S64" i="28"/>
  <c r="M64" i="28"/>
  <c r="O65" i="28"/>
  <c r="O64" i="28"/>
  <c r="I65" i="28"/>
  <c r="I64" i="28"/>
  <c r="M65" i="28"/>
  <c r="X65" i="28"/>
  <c r="X64" i="28"/>
  <c r="P64" i="28"/>
  <c r="P65" i="28"/>
  <c r="T65" i="28"/>
  <c r="T64" i="28"/>
  <c r="F64" i="28"/>
  <c r="N64" i="28"/>
  <c r="V65" i="28"/>
  <c r="AF64" i="28"/>
  <c r="AF65" i="28"/>
  <c r="W65" i="28"/>
  <c r="W64" i="28"/>
  <c r="G65" i="28"/>
  <c r="G64" i="28"/>
  <c r="AA65" i="28"/>
  <c r="AA64" i="28"/>
  <c r="K64" i="28"/>
  <c r="K65" i="28"/>
  <c r="AJ65" i="28"/>
  <c r="AJ64" i="28"/>
  <c r="F65" i="28"/>
  <c r="AC65" i="28"/>
  <c r="AB62" i="28"/>
  <c r="AB64" i="28"/>
  <c r="AB65" i="28"/>
  <c r="AC64" i="28"/>
  <c r="V59" i="28"/>
  <c r="L60" i="28"/>
  <c r="I62" i="28"/>
  <c r="C60" i="28"/>
  <c r="C62" i="28"/>
  <c r="C61" i="28"/>
  <c r="C59" i="28"/>
  <c r="S62" i="28"/>
  <c r="AA59" i="28"/>
  <c r="AB61" i="28"/>
  <c r="T62" i="28"/>
  <c r="K59" i="28"/>
  <c r="AJ59" i="28"/>
  <c r="V62" i="28"/>
  <c r="AB59" i="28"/>
  <c r="T60" i="28"/>
  <c r="T59" i="28"/>
  <c r="N60" i="28"/>
  <c r="T61" i="28"/>
  <c r="AA61" i="28"/>
  <c r="AB60" i="28"/>
  <c r="O61" i="28"/>
  <c r="S59" i="28"/>
  <c r="F59" i="28"/>
  <c r="AD61" i="28"/>
  <c r="AD59" i="28"/>
  <c r="AF59" i="28"/>
  <c r="F62" i="28"/>
  <c r="AJ61" i="28"/>
  <c r="K61" i="28"/>
  <c r="AJ60" i="28"/>
  <c r="F61" i="28"/>
  <c r="AE60" i="28"/>
  <c r="K62" i="28"/>
  <c r="AD60" i="28"/>
  <c r="P61" i="28"/>
  <c r="S60" i="28"/>
  <c r="AJ62" i="28"/>
  <c r="O62" i="28"/>
  <c r="L62" i="28"/>
  <c r="AA60" i="28"/>
  <c r="AE61" i="28"/>
  <c r="K60" i="28"/>
  <c r="N61" i="28"/>
  <c r="M62" i="28"/>
  <c r="AA62" i="28"/>
  <c r="L59" i="28"/>
  <c r="I61" i="28"/>
  <c r="U61" i="28"/>
  <c r="L61" i="28"/>
  <c r="I59" i="28"/>
  <c r="U62" i="28"/>
  <c r="I60" i="28"/>
  <c r="O60" i="28"/>
  <c r="W60" i="28"/>
  <c r="M61" i="28"/>
  <c r="AE62" i="28"/>
  <c r="AE59" i="28"/>
  <c r="O59" i="28"/>
  <c r="N62" i="28"/>
  <c r="H59" i="28"/>
  <c r="E62" i="28"/>
  <c r="X61" i="28"/>
  <c r="G62" i="28"/>
  <c r="G60" i="28"/>
  <c r="G61" i="28"/>
  <c r="W62" i="28"/>
  <c r="W59" i="28"/>
  <c r="G59" i="28"/>
  <c r="AC62" i="28"/>
  <c r="W61" i="28"/>
  <c r="H60" i="28"/>
  <c r="H61" i="28"/>
  <c r="X59" i="28"/>
  <c r="H62" i="28"/>
  <c r="AF60" i="28"/>
  <c r="E61" i="28"/>
  <c r="P59" i="28"/>
  <c r="E59" i="28"/>
  <c r="AC60" i="28"/>
  <c r="AC59" i="28"/>
  <c r="U60" i="28"/>
  <c r="P60" i="28"/>
  <c r="P62" i="28"/>
  <c r="E60" i="28"/>
  <c r="AF61" i="28"/>
  <c r="AF62" i="28"/>
  <c r="X60" i="28"/>
  <c r="X62" i="28"/>
  <c r="X3" i="9" l="1"/>
  <c r="J3" i="9"/>
  <c r="W3" i="9"/>
  <c r="Q3" i="9"/>
  <c r="AE3" i="9"/>
  <c r="H3" i="9"/>
  <c r="AF3" i="9"/>
  <c r="Z3" i="9"/>
  <c r="V3" i="9"/>
  <c r="N3" i="9"/>
  <c r="S3" i="9"/>
  <c r="D3" i="9"/>
  <c r="AD3" i="9"/>
  <c r="I3" i="9"/>
  <c r="K3" i="9"/>
  <c r="Y3" i="9"/>
  <c r="R3" i="9"/>
  <c r="AB3" i="9"/>
  <c r="P3" i="9"/>
  <c r="G3" i="9"/>
  <c r="B7" i="9"/>
  <c r="B7" i="10"/>
  <c r="C3" i="9"/>
  <c r="O3" i="9"/>
  <c r="T3" i="9"/>
  <c r="AC3" i="9"/>
  <c r="L3" i="9"/>
  <c r="M3" i="9"/>
  <c r="U3" i="9"/>
  <c r="AA3" i="9"/>
  <c r="E3" i="9"/>
  <c r="B2" i="17"/>
  <c r="B7" i="8"/>
  <c r="B6" i="8"/>
  <c r="B3" i="8"/>
  <c r="X3" i="10"/>
  <c r="Q3" i="10"/>
  <c r="AE3" i="10"/>
  <c r="T3" i="10"/>
  <c r="F3" i="10"/>
  <c r="P3" i="10"/>
  <c r="AD3" i="10"/>
  <c r="Z3" i="10"/>
  <c r="I3" i="10"/>
  <c r="C3" i="10"/>
  <c r="AF3" i="10"/>
  <c r="V3" i="10"/>
  <c r="J3" i="10"/>
  <c r="H3" i="10"/>
  <c r="O3" i="10"/>
  <c r="L3" i="10"/>
  <c r="N3" i="10"/>
  <c r="D3" i="10"/>
  <c r="AC3" i="10"/>
  <c r="K3" i="10"/>
  <c r="Y3" i="10"/>
  <c r="R3" i="10"/>
  <c r="AB3" i="10"/>
  <c r="M3" i="10"/>
  <c r="S3" i="10"/>
  <c r="G3" i="10"/>
  <c r="AA3" i="10"/>
  <c r="E3" i="10"/>
  <c r="U3" i="10"/>
  <c r="W3" i="10"/>
  <c r="B5" i="2"/>
  <c r="B8" i="8" s="1"/>
  <c r="B8" i="9"/>
  <c r="F5" i="2"/>
  <c r="G5" i="2"/>
  <c r="T5" i="2"/>
  <c r="AD5" i="2"/>
  <c r="M5" i="2"/>
  <c r="O5" i="2"/>
  <c r="V5" i="2"/>
  <c r="J5" i="2"/>
  <c r="H5" i="2"/>
  <c r="AE5" i="2"/>
  <c r="L5" i="2"/>
  <c r="AC5" i="2"/>
  <c r="AB5" i="2"/>
  <c r="S5" i="2"/>
  <c r="U5" i="2"/>
  <c r="W5" i="2"/>
  <c r="Z5" i="2"/>
  <c r="E5" i="2"/>
  <c r="N5" i="2"/>
  <c r="D5" i="2"/>
  <c r="K5" i="2"/>
  <c r="R5" i="2"/>
  <c r="AA5" i="2"/>
  <c r="E8" i="9" l="1"/>
  <c r="E8" i="16" s="1"/>
  <c r="M8" i="9"/>
  <c r="M8" i="12" s="1"/>
  <c r="U8" i="9"/>
  <c r="U8" i="16" s="1"/>
  <c r="AC8" i="9"/>
  <c r="F8" i="9"/>
  <c r="F8" i="12" s="1"/>
  <c r="N8" i="9"/>
  <c r="N8" i="12" s="1"/>
  <c r="V8" i="9"/>
  <c r="V8" i="15" s="1"/>
  <c r="AD8" i="9"/>
  <c r="AD8" i="15" s="1"/>
  <c r="G8" i="9"/>
  <c r="G8" i="15" s="1"/>
  <c r="O8" i="9"/>
  <c r="O8" i="16" s="1"/>
  <c r="W8" i="9"/>
  <c r="W8" i="11" s="1"/>
  <c r="AE8" i="9"/>
  <c r="H8" i="9"/>
  <c r="H8" i="16" s="1"/>
  <c r="P8" i="9"/>
  <c r="P8" i="16" s="1"/>
  <c r="X8" i="9"/>
  <c r="X8" i="15" s="1"/>
  <c r="AF8" i="9"/>
  <c r="AF8" i="15" s="1"/>
  <c r="I8" i="9"/>
  <c r="I8" i="12" s="1"/>
  <c r="Q8" i="9"/>
  <c r="Q8" i="12" s="1"/>
  <c r="Y8" i="9"/>
  <c r="Y8" i="16" s="1"/>
  <c r="J8" i="9"/>
  <c r="R8" i="9"/>
  <c r="R8" i="12" s="1"/>
  <c r="Z8" i="9"/>
  <c r="Z8" i="12" s="1"/>
  <c r="C8" i="9"/>
  <c r="C8" i="12" s="1"/>
  <c r="K8" i="9"/>
  <c r="K8" i="16" s="1"/>
  <c r="S8" i="9"/>
  <c r="S8" i="12" s="1"/>
  <c r="AA8" i="9"/>
  <c r="AA8" i="12" s="1"/>
  <c r="D8" i="9"/>
  <c r="D8" i="15" s="1"/>
  <c r="L8" i="9"/>
  <c r="T8" i="9"/>
  <c r="T8" i="11" s="1"/>
  <c r="AB8" i="9"/>
  <c r="AB8" i="16" s="1"/>
  <c r="F7" i="10"/>
  <c r="N7" i="10"/>
  <c r="V7" i="10"/>
  <c r="AD7" i="10"/>
  <c r="G7" i="10"/>
  <c r="O7" i="10"/>
  <c r="W7" i="10"/>
  <c r="AE7" i="10"/>
  <c r="H7" i="10"/>
  <c r="P7" i="10"/>
  <c r="X7" i="10"/>
  <c r="AF7" i="10"/>
  <c r="I7" i="10"/>
  <c r="Q7" i="10"/>
  <c r="Y7" i="10"/>
  <c r="C7" i="10"/>
  <c r="J7" i="10"/>
  <c r="R7" i="10"/>
  <c r="Z7" i="10"/>
  <c r="K7" i="10"/>
  <c r="S7" i="10"/>
  <c r="AA7" i="10"/>
  <c r="D7" i="10"/>
  <c r="L7" i="10"/>
  <c r="T7" i="10"/>
  <c r="AB7" i="10"/>
  <c r="E7" i="10"/>
  <c r="M7" i="10"/>
  <c r="U7" i="10"/>
  <c r="AC7" i="10"/>
  <c r="J7" i="9"/>
  <c r="R7" i="9"/>
  <c r="Z7" i="9"/>
  <c r="K7" i="9"/>
  <c r="S7" i="9"/>
  <c r="AA7" i="9"/>
  <c r="D7" i="9"/>
  <c r="L7" i="9"/>
  <c r="T7" i="9"/>
  <c r="AB7" i="9"/>
  <c r="E7" i="9"/>
  <c r="M7" i="9"/>
  <c r="U7" i="9"/>
  <c r="AC7" i="9"/>
  <c r="F7" i="9"/>
  <c r="N7" i="9"/>
  <c r="V7" i="9"/>
  <c r="AD7" i="9"/>
  <c r="C7" i="9"/>
  <c r="G7" i="9"/>
  <c r="O7" i="9"/>
  <c r="W7" i="9"/>
  <c r="AE7" i="9"/>
  <c r="H7" i="9"/>
  <c r="P7" i="9"/>
  <c r="X7" i="9"/>
  <c r="AF7" i="9"/>
  <c r="I7" i="9"/>
  <c r="Q7" i="9"/>
  <c r="Y7" i="9"/>
  <c r="J3" i="8"/>
  <c r="R3" i="8"/>
  <c r="W3" i="8"/>
  <c r="AE3" i="8"/>
  <c r="E3" i="8"/>
  <c r="M3" i="8"/>
  <c r="Z3" i="8"/>
  <c r="N3" i="8"/>
  <c r="K3" i="8"/>
  <c r="X3" i="8"/>
  <c r="AF3" i="8"/>
  <c r="S3" i="8"/>
  <c r="P3" i="8"/>
  <c r="AC3" i="8"/>
  <c r="Q3" i="8"/>
  <c r="AD3" i="8"/>
  <c r="D3" i="8"/>
  <c r="L3" i="8"/>
  <c r="Y3" i="8"/>
  <c r="F3" i="8"/>
  <c r="AA3" i="8"/>
  <c r="H3" i="8"/>
  <c r="U3" i="8"/>
  <c r="I3" i="8"/>
  <c r="V3" i="8"/>
  <c r="C3" i="8"/>
  <c r="G3" i="8"/>
  <c r="O3" i="8"/>
  <c r="T3" i="8"/>
  <c r="AB3" i="8"/>
  <c r="F8" i="8"/>
  <c r="N8" i="8"/>
  <c r="V8" i="8"/>
  <c r="AD8" i="8"/>
  <c r="Q8" i="8"/>
  <c r="R8" i="8"/>
  <c r="T8" i="8"/>
  <c r="G8" i="8"/>
  <c r="O8" i="8"/>
  <c r="W8" i="8"/>
  <c r="AE8" i="8"/>
  <c r="Y8" i="8"/>
  <c r="J8" i="8"/>
  <c r="L8" i="8"/>
  <c r="E8" i="8"/>
  <c r="H8" i="8"/>
  <c r="P8" i="8"/>
  <c r="X8" i="8"/>
  <c r="AF8" i="8"/>
  <c r="I8" i="8"/>
  <c r="C8" i="8"/>
  <c r="Z8" i="8"/>
  <c r="D8" i="8"/>
  <c r="AB8" i="8"/>
  <c r="U8" i="8"/>
  <c r="K8" i="8"/>
  <c r="S8" i="8"/>
  <c r="AA8" i="8"/>
  <c r="M8" i="8"/>
  <c r="AC8" i="8"/>
  <c r="C6" i="8"/>
  <c r="K6" i="8"/>
  <c r="Y6" i="8"/>
  <c r="F6" i="8"/>
  <c r="N6" i="8"/>
  <c r="U6" i="8"/>
  <c r="I6" i="8"/>
  <c r="AE6" i="8"/>
  <c r="J6" i="8"/>
  <c r="D6" i="8"/>
  <c r="L6" i="8"/>
  <c r="Z6" i="8"/>
  <c r="T6" i="8"/>
  <c r="O6" i="8"/>
  <c r="AC6" i="8"/>
  <c r="R6" i="8"/>
  <c r="E6" i="8"/>
  <c r="M6" i="8"/>
  <c r="S6" i="8"/>
  <c r="AA6" i="8"/>
  <c r="AB6" i="8"/>
  <c r="G6" i="8"/>
  <c r="Q6" i="8"/>
  <c r="W6" i="8"/>
  <c r="X6" i="8"/>
  <c r="H6" i="8"/>
  <c r="P6" i="8"/>
  <c r="V6" i="8"/>
  <c r="AD6" i="8"/>
  <c r="AF6" i="8"/>
  <c r="D7" i="8"/>
  <c r="L7" i="8"/>
  <c r="S7" i="8"/>
  <c r="AA7" i="8"/>
  <c r="G7" i="8"/>
  <c r="V7" i="8"/>
  <c r="H7" i="8"/>
  <c r="W7" i="8"/>
  <c r="J7" i="8"/>
  <c r="C7" i="8"/>
  <c r="E7" i="8"/>
  <c r="M7" i="8"/>
  <c r="T7" i="8"/>
  <c r="AB7" i="8"/>
  <c r="AD7" i="8"/>
  <c r="R7" i="8"/>
  <c r="Y7" i="8"/>
  <c r="F7" i="8"/>
  <c r="N7" i="8"/>
  <c r="U7" i="8"/>
  <c r="AC7" i="8"/>
  <c r="O7" i="8"/>
  <c r="P7" i="8"/>
  <c r="AE7" i="8"/>
  <c r="Z7" i="8"/>
  <c r="I7" i="8"/>
  <c r="Q7" i="8"/>
  <c r="X7" i="8"/>
  <c r="AF7" i="8"/>
  <c r="K7" i="8"/>
  <c r="L8" i="15"/>
  <c r="L8" i="11"/>
  <c r="L8" i="16"/>
  <c r="L8" i="12"/>
  <c r="J8" i="16"/>
  <c r="J8" i="12"/>
  <c r="J8" i="15"/>
  <c r="J8" i="11"/>
  <c r="AE8" i="11"/>
  <c r="AE8" i="15"/>
  <c r="AE8" i="16"/>
  <c r="AE8" i="12"/>
  <c r="M8" i="15"/>
  <c r="Q8" i="16"/>
  <c r="Q8" i="15"/>
  <c r="B8" i="16"/>
  <c r="B8" i="12"/>
  <c r="B8" i="15"/>
  <c r="B8" i="11"/>
  <c r="D8" i="16"/>
  <c r="W8" i="12"/>
  <c r="I8" i="16"/>
  <c r="I8" i="15"/>
  <c r="E8" i="15"/>
  <c r="E8" i="11"/>
  <c r="O8" i="11"/>
  <c r="AC8" i="15"/>
  <c r="AC8" i="12"/>
  <c r="AC8" i="11"/>
  <c r="AC8" i="16"/>
  <c r="Y8" i="15"/>
  <c r="G8" i="11"/>
  <c r="G8" i="16"/>
  <c r="G8" i="12"/>
  <c r="F8" i="15"/>
  <c r="U8" i="15"/>
  <c r="AA8" i="16"/>
  <c r="AA8" i="11"/>
  <c r="S8" i="16"/>
  <c r="S8" i="11"/>
  <c r="F8" i="11" l="1"/>
  <c r="H8" i="11"/>
  <c r="T8" i="12"/>
  <c r="R8" i="16"/>
  <c r="AB8" i="12"/>
  <c r="K8" i="11"/>
  <c r="Z8" i="11"/>
  <c r="Z8" i="16"/>
  <c r="AB8" i="15"/>
  <c r="P8" i="15"/>
  <c r="P8" i="11"/>
  <c r="N8" i="11"/>
  <c r="N8" i="16"/>
  <c r="X8" i="12"/>
  <c r="C8" i="16"/>
  <c r="V8" i="12"/>
  <c r="K8" i="12"/>
  <c r="F8" i="16"/>
  <c r="X8" i="11"/>
  <c r="C8" i="11"/>
  <c r="K8" i="15"/>
  <c r="AF8" i="12"/>
  <c r="T8" i="16"/>
  <c r="AD8" i="16"/>
  <c r="AD8" i="11"/>
  <c r="AF8" i="16"/>
  <c r="H8" i="15"/>
  <c r="T8" i="15"/>
  <c r="AD8" i="12"/>
  <c r="R8" i="11"/>
  <c r="H8" i="12"/>
  <c r="R8" i="15"/>
  <c r="AF8" i="11"/>
  <c r="V8" i="11"/>
  <c r="V8" i="16"/>
  <c r="AA8" i="15"/>
  <c r="Y8" i="11"/>
  <c r="X8" i="16"/>
  <c r="W8" i="16"/>
  <c r="Q8" i="11"/>
  <c r="C8" i="15"/>
  <c r="Y8" i="12"/>
  <c r="W8" i="15"/>
  <c r="U8" i="12"/>
  <c r="D8" i="12"/>
  <c r="M8" i="11"/>
  <c r="S8" i="15"/>
  <c r="Z8" i="15"/>
  <c r="O8" i="12"/>
  <c r="E8" i="12"/>
  <c r="I8" i="11"/>
  <c r="D8" i="11"/>
  <c r="M8" i="16"/>
  <c r="AB8" i="11"/>
  <c r="P8" i="12"/>
  <c r="O8" i="15"/>
  <c r="U8" i="11"/>
  <c r="N8" i="15"/>
</calcChain>
</file>

<file path=xl/sharedStrings.xml><?xml version="1.0" encoding="utf-8"?>
<sst xmlns="http://schemas.openxmlformats.org/spreadsheetml/2006/main" count="2517" uniqueCount="1350">
  <si>
    <t>battery electric vehicle</t>
  </si>
  <si>
    <t>natural gas vehicle</t>
  </si>
  <si>
    <t>gasoline vehicle</t>
  </si>
  <si>
    <t>diesel vehicle</t>
  </si>
  <si>
    <t>plugin hybrid vehicle</t>
  </si>
  <si>
    <t>Notes</t>
  </si>
  <si>
    <t>HDVs</t>
  </si>
  <si>
    <t>aircraft</t>
  </si>
  <si>
    <t>rail</t>
  </si>
  <si>
    <t>ships</t>
  </si>
  <si>
    <t>motorbikes</t>
  </si>
  <si>
    <t>- -</t>
  </si>
  <si>
    <t>EIA</t>
  </si>
  <si>
    <t>BNVP BAU New Vehicle Price</t>
  </si>
  <si>
    <t>Sources:</t>
  </si>
  <si>
    <t>Any vehicle types / cargo type / technology combinations that cannot exist</t>
  </si>
  <si>
    <t>(defined as having zero for all years in the variable MPNVbT) are assigned a</t>
  </si>
  <si>
    <t>price of zero in this variable.</t>
  </si>
  <si>
    <t>Average Price</t>
  </si>
  <si>
    <t>Fuel Cell Hydrogen</t>
  </si>
  <si>
    <t>Fuel Cell Methanol</t>
  </si>
  <si>
    <t>Gasoline-Electric Hybrid</t>
  </si>
  <si>
    <t>Diesel-Electric Hybrid</t>
  </si>
  <si>
    <t>200 Mile Electric Vehicle</t>
  </si>
  <si>
    <t>100 Mile Electric Vehicle</t>
  </si>
  <si>
    <t>Propane Bi-Fuel</t>
  </si>
  <si>
    <t>Propane</t>
  </si>
  <si>
    <t>Compressed/Liquefied Natural Gas Bi-Fuel</t>
  </si>
  <si>
    <t>Compressed/Liquefied Natural Gas</t>
  </si>
  <si>
    <t>Ethanol Flex</t>
  </si>
  <si>
    <t>Plug-in 40 Gasoline Hybrid</t>
  </si>
  <si>
    <t>Plug-in 10 Gasoline Hybrid</t>
  </si>
  <si>
    <t>Turbo Direct Injection Diesel</t>
  </si>
  <si>
    <t>Gasoline</t>
  </si>
  <si>
    <t>See "cpi.xlsx" in the InputData folder for source information.</t>
  </si>
  <si>
    <t>For plug-in hybrid LDVs, we use the larger battery class (PHEV-40) rather</t>
  </si>
  <si>
    <t>than the smaller battery class (PHEV-10).  The Chevrolet Volt, the world's</t>
  </si>
  <si>
    <t>Passenger aircraft are typically sold at a steep discount (50% or more) relative to the list price.</t>
  </si>
  <si>
    <t>Therefore, the market price is a better estimate of the actual purchase cost of an airplane.</t>
  </si>
  <si>
    <t>Model</t>
  </si>
  <si>
    <t>2012 List Price</t>
  </si>
  <si>
    <t>2012 Market Price</t>
  </si>
  <si>
    <t>Boeing 737-800</t>
  </si>
  <si>
    <t>Boeing 737-900ER</t>
  </si>
  <si>
    <t>Boeing 777-300ER</t>
  </si>
  <si>
    <t>Airbus A319</t>
  </si>
  <si>
    <t>Airbus A320</t>
  </si>
  <si>
    <t>Airbus A330-200</t>
  </si>
  <si>
    <t>For lack of data on fleet compositions (and market prices of additional models), we</t>
  </si>
  <si>
    <t>will take a simple average of the market prices of aircraft included in this table,</t>
  </si>
  <si>
    <t>which at least puts us in the right ballpark for aircraft pricing.</t>
  </si>
  <si>
    <t>Example New 2017 Motorcycles Selected by Popular Mechanics Magazine (U.S. market)</t>
  </si>
  <si>
    <t>Make</t>
  </si>
  <si>
    <t>Price</t>
  </si>
  <si>
    <t>Yamaha</t>
  </si>
  <si>
    <t>SCR 950</t>
  </si>
  <si>
    <t>Suzuki</t>
  </si>
  <si>
    <t>Vanvan 200</t>
  </si>
  <si>
    <t>Triumph</t>
  </si>
  <si>
    <t>Street Cup</t>
  </si>
  <si>
    <t>Honda</t>
  </si>
  <si>
    <t>CBR500R</t>
  </si>
  <si>
    <t>Kawasaki</t>
  </si>
  <si>
    <t>Z125 Pro</t>
  </si>
  <si>
    <t>Victory</t>
  </si>
  <si>
    <t>Octane</t>
  </si>
  <si>
    <t>Ducati</t>
  </si>
  <si>
    <t>SuperSport</t>
  </si>
  <si>
    <t>Moto Guzzi</t>
  </si>
  <si>
    <t>V7 Stone II</t>
  </si>
  <si>
    <t>Harley-Davidson</t>
  </si>
  <si>
    <t>Road Glide</t>
  </si>
  <si>
    <t>BMW</t>
  </si>
  <si>
    <t>G310R</t>
  </si>
  <si>
    <t>Currency Year</t>
  </si>
  <si>
    <t>The figures from the Center for Automotive Research come from a 2010 Automotive Yearbook</t>
  </si>
  <si>
    <t>and therefore are likely in 2010 dollars.</t>
  </si>
  <si>
    <t>The figures from TruckerToTrucker were collected in early 2015 and therefore use 2015</t>
  </si>
  <si>
    <t>dollars, but because we don't have a 2015 annual CPI-U figure available yet, we use 2014.</t>
  </si>
  <si>
    <t>2014 to 2012, for TruckerToTrucker</t>
  </si>
  <si>
    <t>2013 to 2012, for American Public Transit Association</t>
  </si>
  <si>
    <t>We use an average market price (not an average list price) from among a number</t>
  </si>
  <si>
    <t>of common commercial aircraft.  We use the same price for passenger and freight</t>
  </si>
  <si>
    <t>Daniel Michaels, The Wall Street Journal</t>
  </si>
  <si>
    <t>The Secret Price of a Jet Airliner</t>
  </si>
  <si>
    <t>http://www.wsj.com/articles/SB10001424052702303649504577494862829051078</t>
  </si>
  <si>
    <t>Ben Steward, Popular Mechanics Magazine</t>
  </si>
  <si>
    <t>The 10 Best Buys in Motorcycles for 2017</t>
  </si>
  <si>
    <t>http://www.popularmechanics.com/cars/motorcycles/g2309/best-motorcycle-buys/</t>
  </si>
  <si>
    <t>We use a price from a single source for the locomotive (not the price of the</t>
  </si>
  <si>
    <t>aircraft.  We assume the price does not change with time.</t>
  </si>
  <si>
    <t>passenger HDV (bus) prices</t>
  </si>
  <si>
    <t>Ship prices vary greatly by ship type and size.  Based on variable AVLo, our average</t>
  </si>
  <si>
    <t>passenger ships</t>
  </si>
  <si>
    <t>freight ship capacity</t>
  </si>
  <si>
    <t>Tennessee-Tombigbee Waterway</t>
  </si>
  <si>
    <t>undated</t>
  </si>
  <si>
    <t>Cargo Capacity of Different Transportation Modes</t>
  </si>
  <si>
    <t>http://business.tenntom.org/why-use-the-waterway/shipping-comparisons/</t>
  </si>
  <si>
    <t>freight ship loading is 1363 tons.  This may be reasonably represented by a single oceangoing,</t>
  </si>
  <si>
    <t>Capacities of large barges of this sort are often expressed in TEU (twenty-foot equivalent units),</t>
  </si>
  <si>
    <t>which are the size of a standard intermodal metal shipping container.  They do not convert</t>
  </si>
  <si>
    <t>neatly into cargo tons, but standard containers have a maximum payload</t>
  </si>
  <si>
    <t>https://web.archive.org/web/20090420143514/http://emase.co.uk/data/cont.html</t>
  </si>
  <si>
    <t>mass of 21600 kg, or 21.6 metric tons.  Typical payload may be less.  We use 16 tons as</t>
  </si>
  <si>
    <t>the typical load for a freight HDV (see variable AVLo), which may use an intermodal container</t>
  </si>
  <si>
    <t>or be similar in size to one.</t>
  </si>
  <si>
    <t>The largest barge in the world is the Maersk Triple E class, with a capacity of 18,340 TEU</t>
  </si>
  <si>
    <t>and a cost of $185 million.  This is more than 200 times more capacity than the ship we</t>
  </si>
  <si>
    <t>wish to represent with this variable, and it serves as an upper bound reference point.</t>
  </si>
  <si>
    <t>with ever-changing inventory.  These barges all tend to be smaller than the reference</t>
  </si>
  <si>
    <t>Description</t>
  </si>
  <si>
    <t>180ft 5200HP AHTS 9504</t>
  </si>
  <si>
    <t>Deck Capacity (metric tons)</t>
  </si>
  <si>
    <t>60 Ton BP AHTS - 9279</t>
  </si>
  <si>
    <t>A variety of used boats are listed for sale at https://www.oceanmarine.com</t>
  </si>
  <si>
    <t>ship we wish to represent (with 1500-ton capacity).  The closest ships I have been</t>
  </si>
  <si>
    <t>5200HP AHTS - 9278</t>
  </si>
  <si>
    <t>able to find are certain Platform Supply Vessels, which tend to have higher deck capacities</t>
  </si>
  <si>
    <t>vessels have extra equipment and engine power that may increase their price relative</t>
  </si>
  <si>
    <t>to the necessary capacity.</t>
  </si>
  <si>
    <t>240ft Platform Supply Vessel(PSV) DP-1 - 13932</t>
  </si>
  <si>
    <t>285ft Platform Supply Vessel (PSV) - 13810</t>
  </si>
  <si>
    <t>Year of Manufacture</t>
  </si>
  <si>
    <t>220ft Platform Supply DP-1 - 13146</t>
  </si>
  <si>
    <t>Based on all of these data points, we select a value of $10 million to represent a brand new,</t>
  </si>
  <si>
    <t>Source for TEU capacities</t>
  </si>
  <si>
    <t>Source for Maersk Triple E class pricing</t>
  </si>
  <si>
    <t>https://www.bloomberg.com/news/photo-essays/2013-09-05/holy-ship#slide1</t>
  </si>
  <si>
    <t>Source for Other Example cargo ship pricing</t>
  </si>
  <si>
    <t>https://www.oceanmarine.com</t>
  </si>
  <si>
    <t>For details, see the "Ships" tab.</t>
  </si>
  <si>
    <t>freight ships</t>
  </si>
  <si>
    <t>self-propelled barge that has a capacity of 1500 tons (see source info to the right).  A drawing</t>
  </si>
  <si>
    <t>of a barge of this type is shown to the right (from thas same source).</t>
  </si>
  <si>
    <t>see "Ships" tab</t>
  </si>
  <si>
    <t>We assume no change in pricing over time.</t>
  </si>
  <si>
    <t>and lower prices than the similar Anchor Handling Tug Supply (AHTS) vessels.  AHTS</t>
  </si>
  <si>
    <t>self-propelled, ocean-going barge or supply boat with 1,500-ton capacity.</t>
  </si>
  <si>
    <t>Passenger Ships (recreational boats in the U.S. model)</t>
  </si>
  <si>
    <t>As with freight ships, there are a great variety of types of recreational boats at various</t>
  </si>
  <si>
    <t>Source for typical recreational boat characteristics</t>
  </si>
  <si>
    <t>http://www.carefreeboater.com/how-much-does-a-boat-cost/</t>
  </si>
  <si>
    <t>price points.  We assume a runabout roughly 21 feet to 24 feet in length is typical.</t>
  </si>
  <si>
    <t>We use a value of $30,000 for these boats, which seems reasonable for a brand</t>
  </si>
  <si>
    <t>new, entry-level runabout of the sort determined to be typical.  This is based</t>
  </si>
  <si>
    <t>Sources for boat prices</t>
  </si>
  <si>
    <t>http://www.boatingmag.com</t>
  </si>
  <si>
    <t>http://www.boattrader.com</t>
  </si>
  <si>
    <t>http://www.boats.com</t>
  </si>
  <si>
    <t>on examination of price listings and articles at the sources listed to the right.</t>
  </si>
  <si>
    <t>We take an average of popular, recent motorbike prices for "gasoline vehicle"</t>
  </si>
  <si>
    <t>motorbikes.  We multiply by the LDVs "battery electric" to "gasoline vehicle" ratio</t>
  </si>
  <si>
    <t>to estimate the price of battery electric motorbikes in the U.S.</t>
  </si>
  <si>
    <t>For natural gas passenger LDVs, we use the average of the two size classes</t>
  </si>
  <si>
    <t xml:space="preserve">for which AEO 53 contains data (compact and large cars). </t>
  </si>
  <si>
    <t>Average Weight for the Stock</t>
  </si>
  <si>
    <t>New Vehicle Average Weight</t>
  </si>
  <si>
    <t>New Vehicle Average Horsepower</t>
  </si>
  <si>
    <t>New Vehicle Sales Shares (percent)</t>
  </si>
  <si>
    <t>Fleet Vehicles</t>
  </si>
  <si>
    <t>Personal Vehicles</t>
  </si>
  <si>
    <t>Cars</t>
  </si>
  <si>
    <t>Light Trucks</t>
  </si>
  <si>
    <t>Diesel</t>
  </si>
  <si>
    <t>Car Types (not disaggregated by fuel)</t>
  </si>
  <si>
    <t>Light Truck Types (not disaggregated by fuel)</t>
  </si>
  <si>
    <t>Small Pickup</t>
  </si>
  <si>
    <t>Mini-compact Cars</t>
  </si>
  <si>
    <t>Subcompact Cars</t>
  </si>
  <si>
    <t>Compact Cars</t>
  </si>
  <si>
    <t>Midsize Cars</t>
  </si>
  <si>
    <t>Large Cars</t>
  </si>
  <si>
    <t>Two Seater Cars</t>
  </si>
  <si>
    <t>Large Pickup</t>
  </si>
  <si>
    <t>Small Van</t>
  </si>
  <si>
    <t>Large Van</t>
  </si>
  <si>
    <t>Small Utility</t>
  </si>
  <si>
    <t>Large Utility</t>
  </si>
  <si>
    <t>Since most light trucks are used for moving passengers (they are not "commercial light freight trucks"), we</t>
  </si>
  <si>
    <t>use a sales-weighted average of all of these vehicle types to represent passenger LDVs.</t>
  </si>
  <si>
    <t>Gasoline Passenger LDVs</t>
  </si>
  <si>
    <t>Diesel Passenger LDVs</t>
  </si>
  <si>
    <t>versions of these car types will exist.</t>
  </si>
  <si>
    <t>For a couple small car types, no prices exist for diesel versions in AEO 53.  We assume this means that no diesel</t>
  </si>
  <si>
    <t>Mini-compact Cars (hypothetical)</t>
  </si>
  <si>
    <t>Two Seater Cars (hypothetical)</t>
  </si>
  <si>
    <t>Mini-compact Cars (actual)</t>
  </si>
  <si>
    <t>Two Seater Cars (actual)</t>
  </si>
  <si>
    <t>Plugin Hybrid Passenger LDVs</t>
  </si>
  <si>
    <t>For gasoline engine and diesel engine passenger LDVs, we use a sales-</t>
  </si>
  <si>
    <t>weighted average by size category, including cars and light trucks.</t>
  </si>
  <si>
    <t>Natural Gas LDVs</t>
  </si>
  <si>
    <t>Only the following four vehicle types include prices for natural gas LDVs.</t>
  </si>
  <si>
    <t>Electric LDVs</t>
  </si>
  <si>
    <t>We assume the car-vs-light truck breakdown for gasoline LDVs applies to natural gas LDVs.</t>
  </si>
  <si>
    <t>We don't have data on the car-vs-light truck breakdown for electric LDVs.</t>
  </si>
  <si>
    <t>Therefore, we estimate prices based only on cars, not light trucks.</t>
  </si>
  <si>
    <t>best-selling plug-in hybrid vehicle, is a PHEV-40.  We use the only three</t>
  </si>
  <si>
    <t>size classes for which price data are available.</t>
  </si>
  <si>
    <t>We use sales shares to help estimate LDV pricing.</t>
  </si>
  <si>
    <t>300 Mile Electric Vehicle</t>
  </si>
  <si>
    <t>Small Crossover Utility</t>
  </si>
  <si>
    <t>Large Crossover Utility</t>
  </si>
  <si>
    <t>Only the following four vehicle types include prices for plugin hybrid LDVs.</t>
  </si>
  <si>
    <t>Price Data for BEV and PHEVs</t>
  </si>
  <si>
    <t>Assigned LDV Share Type Percent</t>
  </si>
  <si>
    <t>Weighted Average EV Prices</t>
  </si>
  <si>
    <t>New Car Type Sales</t>
  </si>
  <si>
    <t>New Light Truck Type Sales</t>
  </si>
  <si>
    <t>Share of Vehicle Type</t>
  </si>
  <si>
    <t>Battery EV Car</t>
  </si>
  <si>
    <t>Plug In Hybrid Car</t>
  </si>
  <si>
    <t>Plug In Hybrid Share Type (Percent)</t>
  </si>
  <si>
    <t>Battery EV Share Type (Percent)</t>
  </si>
  <si>
    <t>Plug In Hybrid Vehicle</t>
  </si>
  <si>
    <t>LPG vehicle</t>
  </si>
  <si>
    <t>hydrogen vehicle</t>
  </si>
  <si>
    <t>Hydrogen Fuel Cell Vehicle Prices (extrapolated backward via TREND)</t>
  </si>
  <si>
    <t>EPS Vehicle Type Assignments</t>
  </si>
  <si>
    <t>Small Crossover Cars</t>
  </si>
  <si>
    <t>Large Crossover Cars</t>
  </si>
  <si>
    <t>Small Crossover Trucks</t>
  </si>
  <si>
    <t>Large Crossover Trucks</t>
  </si>
  <si>
    <t>passenger LDVs</t>
  </si>
  <si>
    <t>not used</t>
  </si>
  <si>
    <t>freight LDVs</t>
  </si>
  <si>
    <t>Sales Shares of Hydrogen Vehicle Types</t>
  </si>
  <si>
    <t>Passenger LDVs</t>
  </si>
  <si>
    <t>Freight LDVs</t>
  </si>
  <si>
    <t>Sales-Weighted Hydrogen Vehicle Prices</t>
  </si>
  <si>
    <t>AEO has no data on hydrogen HDV prices, so we use the ratio of a hydrogen LDV to a gasoline LDV</t>
  </si>
  <si>
    <t>and multiply this ratio by the cost of a diesel HDV to estimate hydrogen HDV prices.</t>
  </si>
  <si>
    <t>Price ($/vehicle)</t>
  </si>
  <si>
    <t>For estimating electric and hydrogen vehicle prices, we apply the ratios</t>
  </si>
  <si>
    <t>from the passenger HDVs category.</t>
  </si>
  <si>
    <t>Total Car Stock</t>
  </si>
  <si>
    <t>Total Light Truck Stock</t>
  </si>
  <si>
    <t>Total Stock</t>
  </si>
  <si>
    <t>Battery Electric Vehicle (not used here)</t>
  </si>
  <si>
    <t>Start Year Passenger LDV</t>
  </si>
  <si>
    <t>LDVs (except electric)</t>
  </si>
  <si>
    <t>electric passenger LDVs</t>
  </si>
  <si>
    <t>in 2020, the Tesla Model 3 (263-353 miles, $37,990) and the Chevy Bolt (259 miles, $36,500)</t>
  </si>
  <si>
    <t>*Cost of 200-mile range taken as start year price for passenger LDVs, which aligns most closely with the costs of the two best-selling Evs</t>
  </si>
  <si>
    <t>Capital cost, cost of class 8 truck with 300-mile range</t>
  </si>
  <si>
    <t>NREL</t>
  </si>
  <si>
    <t>Annual Technology Baseline: Transportation</t>
  </si>
  <si>
    <t>https://atb.nrel.gov/transportation/2020/index.html?t=l7</t>
  </si>
  <si>
    <t>LBNL</t>
  </si>
  <si>
    <t>2017 to 2012</t>
  </si>
  <si>
    <t>2016 to 2012</t>
  </si>
  <si>
    <t>2013 to 2012</t>
  </si>
  <si>
    <t>2018 to 2012</t>
  </si>
  <si>
    <t>2019 to 2012</t>
  </si>
  <si>
    <t>Table 39.  Light-Duty Vehicle Stock by Technology Type</t>
  </si>
  <si>
    <t>https://www.eia.gov/outlooks/aeo/data/browser/#/?id=49-AEO2021&amp;cases=highogs&amp;sourcekey=0</t>
  </si>
  <si>
    <t>Mon Mar 08 2021 15:49:58 GMT-0800 (Pacific Standard Time)</t>
  </si>
  <si>
    <t>Source: U.S. Energy Information Administration</t>
  </si>
  <si>
    <t>full name</t>
  </si>
  <si>
    <t>Car Stock</t>
  </si>
  <si>
    <t>Conventional Cars</t>
  </si>
  <si>
    <t>Gasoline ICE Vehicles</t>
  </si>
  <si>
    <t>Light-Duty Vehicle Stock: Conventional Cars: Gasoline: High oil and gas supply</t>
  </si>
  <si>
    <t>TDI Diesel ICE</t>
  </si>
  <si>
    <t>Light-Duty Vehicle Stock: Conventional Cars: TDI Diesel: High oil and gas supply</t>
  </si>
  <si>
    <t>Total Conventional Cars</t>
  </si>
  <si>
    <t>Light-Duty Vehicle Stock: Conventional Cars: Total: High oil and gas supply</t>
  </si>
  <si>
    <t>Alternative-Fuel Cars</t>
  </si>
  <si>
    <t>Ethanol-Flex Fuel ICE</t>
  </si>
  <si>
    <t>Light-Duty Vehicle Stock: Alternative-Fuel Cars: Ethanol-Flex Fuel ICE: High oil and gas supply</t>
  </si>
  <si>
    <t>Light-Duty Vehicle Stock: Alternative-Fuel Cars: 100 Mile Electric Vehicle: High oil and gas supply</t>
  </si>
  <si>
    <t>Light-Duty Vehicle Stock: Alternative-Fuel Cars: 200 Mile Electric Vehicle: High oil and gas supply</t>
  </si>
  <si>
    <t>Light-Duty Vehicle Stock: Alternative-Fuel Cars: 300 Mile Electric Vehicle: High oil and gas supply</t>
  </si>
  <si>
    <t>Light-Duty Vehicle Stock: Alternative-Fuel Cars: Plug-in 10 Gasoline Hybrid: High oil and gas supply</t>
  </si>
  <si>
    <t>Light-Duty Vehicle Stock: Alternative-Fuel Cars: Plug-in 40 Gasoline Hybrid: High oil and gas supply</t>
  </si>
  <si>
    <t>Electric-Diesel Hybrid</t>
  </si>
  <si>
    <t>Light-Duty Vehicle Stock: Alternative-Fuel Cars: Electric-Diesel Hybrid: High oil and gas supply</t>
  </si>
  <si>
    <t>Electric-Gasoline Hybrid</t>
  </si>
  <si>
    <t>Light-Duty Vehicle Stock: Alternative-Fuel Cars: Electric-Gasoline Hybrid: High oil and gas supply</t>
  </si>
  <si>
    <t>Natural Gas ICE</t>
  </si>
  <si>
    <t>Light-Duty Vehicle Stock: Alternative-Fuel Cars: Natural Gas ICE: High oil and gas supply</t>
  </si>
  <si>
    <t>Natural Gas Bi-fuel</t>
  </si>
  <si>
    <t>Light-Duty Vehicle Stock: Alternative-Fuel Cars: Natural Gas Bi-fuel: High oil and gas supply</t>
  </si>
  <si>
    <t>Propane ICE</t>
  </si>
  <si>
    <t>Light-Duty Vehicle Stock: Alternative-Fuel Cars: Propane ICE: High oil and gas supply</t>
  </si>
  <si>
    <t>Propane Bi-fuel</t>
  </si>
  <si>
    <t>Light-Duty Vehicle Stock: Alternative-Fuel Cars: Propane Bi-fuel: High oil and gas supply</t>
  </si>
  <si>
    <t>Light-Duty Vehicle Stock: Alternative-Fuel Cars: Fuel Cell Methanol: High oil and gas supply</t>
  </si>
  <si>
    <t>Light-Duty Vehicle Stock: Alternative-Fuel Cars: Fuel Cell Hydrogen: High oil and gas supply</t>
  </si>
  <si>
    <t>Total Alternative Cars</t>
  </si>
  <si>
    <t>Light-Duty Vehicle Stock: Alternative-Fuel Cars: Total: High oil and gas supply</t>
  </si>
  <si>
    <t>Light-Duty Vehicle Stock: Car Stock: Total: High oil and gas supply</t>
  </si>
  <si>
    <t>Light Truck Stock</t>
  </si>
  <si>
    <t>Conventional Light Trucks</t>
  </si>
  <si>
    <t>Light-Duty Vehicle Stock: Conventional Light Trucks: Gasoline: High oil and gas supply</t>
  </si>
  <si>
    <t>Light-Duty Vehicle Stock: Conventional Light Trucks: TDI Diesel: High oil and gas supply</t>
  </si>
  <si>
    <t>Total Conventional Light Trucks</t>
  </si>
  <si>
    <t>Light-Duty Vehicle Stock: Conventional Light Trucks: Total: High oil and gas supply</t>
  </si>
  <si>
    <t>Alternative-Fuel Light Trucks</t>
  </si>
  <si>
    <t>Light-Duty Vehicle Stock: Alternative-Fuel Light Trucks: Ethanol-Flex Fuel ICE: High oil and gas supply</t>
  </si>
  <si>
    <t>Light-Duty Vehicle Stock: Alternative-Fuel Light Trucks: 100 Mile Electric Vehicle: High oil and gas supply</t>
  </si>
  <si>
    <t>Light-Duty Vehicle Stock: Alternative-Fuel Light Trucks: 200 Mile Electric Vehicle: High oil and gas supply</t>
  </si>
  <si>
    <t>Light-Duty Vehicle Stock: Alternative-Fuel Light Trucks: 300 Mile Electric Vehicle: High oil and gas supply</t>
  </si>
  <si>
    <t>Light-Duty Vehicle Stock: Alternative-Fuel Light Trucks: Plug-in 10 Gasoline Hybrid: High oil and gas supply</t>
  </si>
  <si>
    <t>Light-Duty Vehicle Stock: Alternative-Fuel Light Trucks: Plug-in 40 Gasoline Hybrid: High oil and gas supply</t>
  </si>
  <si>
    <t>Light-Duty Vehicle Stock: Alternative-Fuel Light Trucks: Electric-Diesel Hybrid: High oil and gas supply</t>
  </si>
  <si>
    <t>Light-Duty Vehicle Stock: Alternative-Fuel Light Trucks: Electric-Gasoline Hybrid: High oil and gas supply</t>
  </si>
  <si>
    <t>Light-Duty Vehicle Stock: Alternative-Fuel Light Trucks: Natural Gas ICE: High oil and gas supply</t>
  </si>
  <si>
    <t>Light-Duty Vehicle Stock: Alternative-Fuel Light Trucks: Natural Gas Bi-fuel: High oil and gas supply</t>
  </si>
  <si>
    <t>Light-Duty Vehicle Stock: Alternative-Fuel Light Trucks: Propane ICE: High oil and gas supply</t>
  </si>
  <si>
    <t>Light-Duty Vehicle Stock: Alternative-Fuel Light Trucks: Propane Bi-fuel: High oil and gas supply</t>
  </si>
  <si>
    <t>Light-Duty Vehicle Stock: Alternative-Fuel Light Trucks: Fuel Cell Methanol: High oil and gas supply</t>
  </si>
  <si>
    <t>Light-Duty Vehicle Stock: Alternative-Fuel Light Trucks: Fuel Cell Hydrogen: High oil and gas supply</t>
  </si>
  <si>
    <t>Total Alternative Light Trucks</t>
  </si>
  <si>
    <t>Light-Duty Vehicle Stock: Alternative-Fuel Light Trucks: Total: High oil and gas supply</t>
  </si>
  <si>
    <t>Light-Duty Vehicle Stock: Light Truck Stock: Total: High oil and gas supply</t>
  </si>
  <si>
    <t>Light-Duty Vehicle Stock: Total Vehicle Stock: High oil and gas supply</t>
  </si>
  <si>
    <t>api key</t>
  </si>
  <si>
    <t>units</t>
  </si>
  <si>
    <t>Growth (2020-2050)</t>
  </si>
  <si>
    <t>49-AEO2021.2.</t>
  </si>
  <si>
    <t>49-AEO2021.3.</t>
  </si>
  <si>
    <t>49-AEO2021.4.highogs-d120120a</t>
  </si>
  <si>
    <t>millions</t>
  </si>
  <si>
    <t>49-AEO2021.5.highogs-d120120a</t>
  </si>
  <si>
    <t>49-AEO2021.6.highogs-d120120a</t>
  </si>
  <si>
    <t>49-AEO2021.8.</t>
  </si>
  <si>
    <t>49-AEO2021.9.highogs-d120120a</t>
  </si>
  <si>
    <t>49-AEO2021.10.highogs-d120120a</t>
  </si>
  <si>
    <t>49-AEO2021.11.highogs-d120120a</t>
  </si>
  <si>
    <t>49-AEO2021.12.highogs-d120120a</t>
  </si>
  <si>
    <t>49-AEO2021.13.highogs-d120120a</t>
  </si>
  <si>
    <t>49-AEO2021.14.highogs-d120120a</t>
  </si>
  <si>
    <t>49-AEO2021.15.highogs-d120120a</t>
  </si>
  <si>
    <t>49-AEO2021.16.highogs-d120120a</t>
  </si>
  <si>
    <t>49-AEO2021.17.highogs-d120120a</t>
  </si>
  <si>
    <t>49-AEO2021.18.highogs-d120120a</t>
  </si>
  <si>
    <t>49-AEO2021.19.highogs-d120120a</t>
  </si>
  <si>
    <t>49-AEO2021.20.highogs-d120120a</t>
  </si>
  <si>
    <t>49-AEO2021.21.highogs-d120120a</t>
  </si>
  <si>
    <t>49-AEO2021.22.highogs-d120120a</t>
  </si>
  <si>
    <t>49-AEO2021.23.highogs-d120120a</t>
  </si>
  <si>
    <t>49-AEO2021.25.highogs-d120120a</t>
  </si>
  <si>
    <t>49-AEO2021.27.</t>
  </si>
  <si>
    <t>49-AEO2021.28.</t>
  </si>
  <si>
    <t>49-AEO2021.29.highogs-d120120a</t>
  </si>
  <si>
    <t>49-AEO2021.30.highogs-d120120a</t>
  </si>
  <si>
    <t>49-AEO2021.31.highogs-d120120a</t>
  </si>
  <si>
    <t>49-AEO2021.33.</t>
  </si>
  <si>
    <t>49-AEO2021.34.highogs-d120120a</t>
  </si>
  <si>
    <t>49-AEO2021.35.highogs-d120120a</t>
  </si>
  <si>
    <t>49-AEO2021.36.highogs-d120120a</t>
  </si>
  <si>
    <t>49-AEO2021.37.highogs-d120120a</t>
  </si>
  <si>
    <t>49-AEO2021.38.highogs-d120120a</t>
  </si>
  <si>
    <t>49-AEO2021.39.highogs-d120120a</t>
  </si>
  <si>
    <t>49-AEO2021.40.highogs-d120120a</t>
  </si>
  <si>
    <t>49-AEO2021.41.highogs-d120120a</t>
  </si>
  <si>
    <t>49-AEO2021.42.highogs-d120120a</t>
  </si>
  <si>
    <t>49-AEO2021.43.highogs-d120120a</t>
  </si>
  <si>
    <t>49-AEO2021.44.highogs-d120120a</t>
  </si>
  <si>
    <t>49-AEO2021.45.highogs-d120120a</t>
  </si>
  <si>
    <t>49-AEO2021.46.highogs-d120120a</t>
  </si>
  <si>
    <t>49-AEO2021.47.highogs-d120120a</t>
  </si>
  <si>
    <t>49-AEO2021.48.highogs-d120120a</t>
  </si>
  <si>
    <t>49-AEO2021.50.highogs-d120120a</t>
  </si>
  <si>
    <t>49-AEO2021.52.highogs-d120120a</t>
  </si>
  <si>
    <t>Table 42.  Summary of New Light-Duty Vehicle Size Class Attributes</t>
  </si>
  <si>
    <t>https://www.eia.gov/outlooks/aeo/data/browser/#/?id=52-AEO2021&amp;cases=highogs&amp;sourcekey=0</t>
  </si>
  <si>
    <t>Mon Mar 08 2021 15:58:59 GMT-0800 (Pacific Standard Time)</t>
  </si>
  <si>
    <t>EPA Rated New Vehicle Fuel Efficiency</t>
  </si>
  <si>
    <t>Conventional Cars (miles per gallon)</t>
  </si>
  <si>
    <t>Minicompact</t>
  </si>
  <si>
    <t>New Vehicle Attributes: EPA Efficiency: Conventional Cars: Minicompact: High oil and gas supply</t>
  </si>
  <si>
    <t>Subcompact</t>
  </si>
  <si>
    <t>New Vehicle Attributes: EPA Efficiency: Conventional Cars: Subcompact: High oil and gas supply</t>
  </si>
  <si>
    <t>Compact</t>
  </si>
  <si>
    <t>New Vehicle Attributes: EPA Efficiency: Conventional Cars: Compact: High oil and gas supply</t>
  </si>
  <si>
    <t>Midsize</t>
  </si>
  <si>
    <t>New Vehicle Attributes: EPA Efficiency: Conventional Cars: Midsize: High oil and gas supply</t>
  </si>
  <si>
    <t>Large</t>
  </si>
  <si>
    <t>New Vehicle Attributes: EPA Efficiency: Conventional Cars: Large: High oil and gas supply</t>
  </si>
  <si>
    <t>Two Seater</t>
  </si>
  <si>
    <t>New Vehicle Attributes: EPA Efficiency: Conventional Cars: Two Seater: High oil and gas supply</t>
  </si>
  <si>
    <t>New Vehicle Attributes: EPA Efficiency: Conventional Cars: Small Crossover: High oil and gas supply</t>
  </si>
  <si>
    <t>New Vehicle Attributes: EPA Efficiency: Conventional Cars: Large Crossover: High oil and gas supply</t>
  </si>
  <si>
    <t>Average New Car</t>
  </si>
  <si>
    <t>New Vehicle Attributes: EPA Efficiency: Conventional Cars: Average: High oil and gas supply</t>
  </si>
  <si>
    <t>Average New Car On-Road</t>
  </si>
  <si>
    <t>New Vehicle Attributes: EPA Efficiency: Conventional Cars: On-Road Avg: High oil and gas supply</t>
  </si>
  <si>
    <t>New Vehicle Attributes: EPA Efficiency: Conventional Light Trucks: Small Pickup: High oil and gas supply</t>
  </si>
  <si>
    <t>New Vehicle Attributes: EPA Efficiency: Conventional Light Trucks: Large Pickup: High oil and gas supply</t>
  </si>
  <si>
    <t>New Vehicle Attributes: EPA Efficiency: Conventional Light Trucks: Small Van: High oil and gas supply</t>
  </si>
  <si>
    <t>New Vehicle Attributes: EPA Efficiency: Conventional Light Trucks: Large Van: High oil and gas supply</t>
  </si>
  <si>
    <t>New Vehicle Attributes: EPA Efficiency: Conventional Light Trucks: Small Utility: High oil and gas supply</t>
  </si>
  <si>
    <t>New Vehicle Attributes: EPA Efficiency: Conventional Light Trucks: Large Utility: High oil and gas supply</t>
  </si>
  <si>
    <t>New Vehicle Attributes: EPA Efficiency: Conventional Light Trucks: Small Crossover: High oil and gas supply</t>
  </si>
  <si>
    <t>New Vehicle Attributes: EPA Efficiency: Conventional Light Trucks: Large Crossover: High oil and gas supply</t>
  </si>
  <si>
    <t>Average New Light Truck</t>
  </si>
  <si>
    <t>New Vehicle Attributes: EPA Efficiency: Conventional Light Trucks: Average: High oil and gas supply</t>
  </si>
  <si>
    <t>Average New Light Truck On-Road</t>
  </si>
  <si>
    <t>New Vehicle Attributes: EPA Efficiency: Conventional Light Trucks: On-Road Avg: High oil and gas supply</t>
  </si>
  <si>
    <t>Degradation Factors</t>
  </si>
  <si>
    <t>New Vehicle Attributes: Degradation Factors: Cars: High oil and gas supply</t>
  </si>
  <si>
    <t>New Vehicle Attributes: Degradation Factors: Light Trucks: High oil and gas supply</t>
  </si>
  <si>
    <t>New Fuel Efficiency by Size Class</t>
  </si>
  <si>
    <t>New Vehicle Attributes: Fuel Efficiency: Alternative-Fuel Cars: Minicompact: High oil and gas supply</t>
  </si>
  <si>
    <t>New Vehicle Attributes: Fuel Efficiency: Alternative-Fuel Cars: Subcompact: High oil and gas supply</t>
  </si>
  <si>
    <t>New Vehicle Attributes: Fuel Efficiency: Alternative-Fuel Cars: Compact: High oil and gas supply</t>
  </si>
  <si>
    <t>New Vehicle Attributes: Fuel Efficiency: Alternative-Fuel Cars: Midsize: High oil and gas supply</t>
  </si>
  <si>
    <t>New Vehicle Attributes: Fuel Efficiency: Alternative-Fuel Cars: Large: High oil and gas supply</t>
  </si>
  <si>
    <t>New Vehicle Attributes: Fuel Efficiency: Alternative-Fuel Cars: Two Seater: High oil and gas supply</t>
  </si>
  <si>
    <t>New Vehicle Attributes: Fuel Efficiency: Alternative-Fuel Cars: Small Crossover: High oil and gas supply</t>
  </si>
  <si>
    <t>New Vehicle Attributes: Fuel Efficiency: Alternative-Fuel Cars: Large Crossover: High oil and gas supply</t>
  </si>
  <si>
    <t>Average New Alternative Cars</t>
  </si>
  <si>
    <t>New Vehicle Attributes: Fuel Efficiency: Alternative-Fuel Cars: Average: High oil and gas supply</t>
  </si>
  <si>
    <t>New Vehicle Attributes: Fuel Efficiency: Alternative-Fuel Light Trucks: Small Pickup: High oil and gas supply</t>
  </si>
  <si>
    <t>New Vehicle Attributes: Fuel Efficiency: Alternative-Fuel Light Trucks: Large Pickup: High oil and gas supply</t>
  </si>
  <si>
    <t>New Vehicle Attributes: Fuel Efficiency: Alternative-Fuel Light Trucks: Small Van: High oil and gas supply</t>
  </si>
  <si>
    <t>New Vehicle Attributes: Fuel Efficiency: Alternative-Fuel Light Trucks: Large Van: High oil and gas supply</t>
  </si>
  <si>
    <t>New Vehicle Attributes: Fuel Efficiency: Alternative-Fuel Light Trucks: Small Utility: High oil and gas supply</t>
  </si>
  <si>
    <t>New Vehicle Attributes: Fuel Efficiency: Alternative-Fuel Light Trucks: Large Utility: High oil and gas supply</t>
  </si>
  <si>
    <t>New Vehicle Attributes: Fuel Efficiency: Alternative-Fuel Light Trucks: Small Crossover: High oil and gas supply</t>
  </si>
  <si>
    <t>New Vehicle Attributes: Fuel Efficiency: Alternative-Fuel Light Trucks: Large Crossover: High oil and gas supply</t>
  </si>
  <si>
    <t>Average New Alternative Light Trucks</t>
  </si>
  <si>
    <t>New Vehicle Attributes: Fuel Efficiency: Alternative-Fuel Light Trucks: Average: High oil and gas supply</t>
  </si>
  <si>
    <t>New Vehicle Attributes: Fleet Vehicles: EPA Rated Fuel Efficiency: Cars: High oil and gas supply</t>
  </si>
  <si>
    <t>New Vehicle Attributes: Fleet Vehicles: EPA Rated Fuel Efficiency: Light Trucks: High oil and gas supply</t>
  </si>
  <si>
    <t>Average On-Road Miles per Gallon</t>
  </si>
  <si>
    <t>New Vehicle Attributes: Fleet Vehicles: Average On-Road Fuel Efficiency: Cars: High oil and gas supply</t>
  </si>
  <si>
    <t>New Vehicle Attributes: Fleet Vehicles: Average On-Road Fuel Efficiency: Light Trucks: High oil and gas supply</t>
  </si>
  <si>
    <t>New Vehicle Attributes: Sales Shares: Cars: Minicompact: High oil and gas supply</t>
  </si>
  <si>
    <t>New Vehicle Attributes: Sales Shares: Cars: Subcompact: High oil and gas supply</t>
  </si>
  <si>
    <t>New Vehicle Attributes: Sales Shares: Cars: Compact: High oil and gas supply</t>
  </si>
  <si>
    <t>New Vehicle Attributes: Sales Shares: Cars: Midsize: High oil and gas supply</t>
  </si>
  <si>
    <t>New Vehicle Attributes: Sales Shares: Cars: Large: High oil and gas supply</t>
  </si>
  <si>
    <t>New Vehicle Attributes: Sales Shares: Cars: Two Seater: High oil and gas supply</t>
  </si>
  <si>
    <t>New Vehicle Attributes: Sales Shares: Cars: Small Crossover: High oil and gas supply</t>
  </si>
  <si>
    <t>New Vehicle Attributes: Sales Shares: Cars: Large Crossover: High oil and gas supply</t>
  </si>
  <si>
    <t>New Vehicle Attributes: Sales Shares: Light Trucks: Small Pickup: High oil and gas supply</t>
  </si>
  <si>
    <t>New Vehicle Attributes: Sales Shares: Light Trucks: Large Pickup: High oil and gas supply</t>
  </si>
  <si>
    <t>New Vehicle Attributes: Sales Shares: Light Trucks: Small Van: High oil and gas supply</t>
  </si>
  <si>
    <t>New Vehicle Attributes: Sales Shares: Light Trucks: Large Van: High oil and gas supply</t>
  </si>
  <si>
    <t>New Vehicle Attributes: Sales Shares: Light Trucks: Small Utility: High oil and gas supply</t>
  </si>
  <si>
    <t>New Vehicle Attributes: Sales Shares: Light Trucks: Large Utility: High oil and gas supply</t>
  </si>
  <si>
    <t>New Vehicle Attributes: Sales Shares: Light Trucks: Small Crossover: High oil and gas supply</t>
  </si>
  <si>
    <t>New Vehicle Attributes: Sales Shares: Light Trucks: Large Crossover: High oil and gas supply</t>
  </si>
  <si>
    <t>New Vehicle Attributes: Horsepower: Conventional Cars: Minicompact: High oil and gas supply</t>
  </si>
  <si>
    <t>New Vehicle Attributes: Horsepower: Conventional Cars: Subcompact: High oil and gas supply</t>
  </si>
  <si>
    <t>New Vehicle Attributes: Horsepower: Conventional Cars: Compact: High oil and gas supply</t>
  </si>
  <si>
    <t>New Vehicle Attributes: Horsepower: Conventional Cars: Midsize: High oil and gas supply</t>
  </si>
  <si>
    <t>New Vehicle Attributes: Horsepower: Conventional Cars: Large: High oil and gas supply</t>
  </si>
  <si>
    <t>New Vehicle Attributes: Horsepower: Conventional Cars: Two Seater: High oil and gas supply</t>
  </si>
  <si>
    <t>New Vehicle Attributes: Horsepower: Conventional Cars: Small Crossover: High oil and gas supply</t>
  </si>
  <si>
    <t>New Vehicle Attributes: Horsepower: Conventional Cars: Large Crossover: High oil and gas supply</t>
  </si>
  <si>
    <t>New Vehicle Attributes: Horsepower: Conventional Cars: Average: High oil and gas supply</t>
  </si>
  <si>
    <t>New Vehicle Attributes: Horsepower: Conventional Light Trucks: Small Pickup: High oil and gas supply</t>
  </si>
  <si>
    <t>New Vehicle Attributes: Horsepower: Conventional Light Trucks: Large Pickup: High oil and gas supply</t>
  </si>
  <si>
    <t>New Vehicle Attributes: Horsepower: Conventional Light Trucks: Small Van: High oil and gas supply</t>
  </si>
  <si>
    <t>New Vehicle Attributes: Horsepower: Conventional Light Trucks: Large Van: High oil and gas supply</t>
  </si>
  <si>
    <t>New Vehicle Attributes: Horsepower: Conventional Light Trucks: Small Utility: High oil and gas supply</t>
  </si>
  <si>
    <t>New Vehicle Attributes: Horsepower: Conventional Light Trucks: Large Utility: High oil and gas supply</t>
  </si>
  <si>
    <t>New Vehicle Attributes: Horsepower: Conventional Light Trucks: Small Crossover: High oil and gas supply</t>
  </si>
  <si>
    <t>New Vehicle Attributes: Horsepower: Conventional Light Trucks: Large Crossover: High oil and gas supply</t>
  </si>
  <si>
    <t>New Vehicle Attributes: Horsepower: Conventional Light Trucks: Average: High oil and gas supply</t>
  </si>
  <si>
    <t>New Vehicle Attributes: Weight: Conventional Cars: Minicompact: High oil and gas supply</t>
  </si>
  <si>
    <t>New Vehicle Attributes: Weight: Conventional Cars: Subcompact: High oil and gas supply</t>
  </si>
  <si>
    <t>New Vehicle Attributes: Weight: Conventional Cars: Compact: High oil and gas supply</t>
  </si>
  <si>
    <t>New Vehicle Attributes: Weight: Conventional Cars: Midsize: High oil and gas supply</t>
  </si>
  <si>
    <t>New Vehicle Attributes: Weight: Conventional Cars: Large: High oil and gas supply</t>
  </si>
  <si>
    <t>New Vehicle Attributes: Weight: Conventional Cars: Two Seater: High oil and gas supply</t>
  </si>
  <si>
    <t>New Vehicle Attributes: Weight: Conventional Cars: Small Crossover: High oil and gas supply</t>
  </si>
  <si>
    <t>New Vehicle Attributes: Weight: Conventional Cars: Large Crossover: High oil and gas supply</t>
  </si>
  <si>
    <t>New Vehicle Attributes: Weight: Conventional Cars: Average: High oil and gas supply</t>
  </si>
  <si>
    <t>New Vehicle Attributes: Weight: Conventional Light Trucks: Small Pickup: High oil and gas supply</t>
  </si>
  <si>
    <t>New Vehicle Attributes: Weight: Conventional Light Trucks: Large Pickup: High oil and gas supply</t>
  </si>
  <si>
    <t>New Vehicle Attributes: Weight: Conventional Light Trucks: Small Van: High oil and gas supply</t>
  </si>
  <si>
    <t>New Vehicle Attributes: Weight: Conventional Light Trucks: Large Van: High oil and gas supply</t>
  </si>
  <si>
    <t>New Vehicle Attributes: Weight: Conventional Light Trucks: Small Utility: High oil and gas supply</t>
  </si>
  <si>
    <t>New Vehicle Attributes: Weight: Conventional Light Trucks: Large Utility: High oil and gas supply</t>
  </si>
  <si>
    <t>New Vehicle Attributes: Weight: Conventional Light Trucks: Small Crossover: High oil and gas supply</t>
  </si>
  <si>
    <t>New Vehicle Attributes: Weight: Conventional Light Trucks: Large Crossover: High oil and gas supply</t>
  </si>
  <si>
    <t>New Vehicle Attributes: Weight: Conventional Light Trucks: Average: High oil and gas supply</t>
  </si>
  <si>
    <t>New Vehicle Attributes: Average Weight: Stock: Conventional Cars: High oil and gas supply</t>
  </si>
  <si>
    <t>New Vehicle Attributes: Average Weight: Stock: Conventional Light Trucks: High oil and gas supply</t>
  </si>
  <si>
    <t>52-AEO2021.2.</t>
  </si>
  <si>
    <t>52-AEO2021.3.</t>
  </si>
  <si>
    <t>52-AEO2021.4.</t>
  </si>
  <si>
    <t>52-AEO2021.5.highogs-d120120a</t>
  </si>
  <si>
    <t>mpg</t>
  </si>
  <si>
    <t>52-AEO2021.6.highogs-d120120a</t>
  </si>
  <si>
    <t>52-AEO2021.7.highogs-d120120a</t>
  </si>
  <si>
    <t>52-AEO2021.8.highogs-d120120a</t>
  </si>
  <si>
    <t>52-AEO2021.9.highogs-d120120a</t>
  </si>
  <si>
    <t>52-AEO2021.10.highogs-d120120a</t>
  </si>
  <si>
    <t>52-AEO2021.11.highogs-d120120a</t>
  </si>
  <si>
    <t>52-AEO2021.12.highogs-d120120a</t>
  </si>
  <si>
    <t>52-AEO2021.13.highogs-d120120a</t>
  </si>
  <si>
    <t>52-AEO2021.14.highogs-d120120a</t>
  </si>
  <si>
    <t>52-AEO2021.16.</t>
  </si>
  <si>
    <t>52-AEO2021.17.highogs-d120120a</t>
  </si>
  <si>
    <t>52-AEO2021.18.highogs-d120120a</t>
  </si>
  <si>
    <t>52-AEO2021.19.highogs-d120120a</t>
  </si>
  <si>
    <t>52-AEO2021.20.highogs-d120120a</t>
  </si>
  <si>
    <t>52-AEO2021.21.highogs-d120120a</t>
  </si>
  <si>
    <t>52-AEO2021.22.highogs-d120120a</t>
  </si>
  <si>
    <t>52-AEO2021.23.highogs-d120120a</t>
  </si>
  <si>
    <t>52-AEO2021.24.highogs-d120120a</t>
  </si>
  <si>
    <t>52-AEO2021.25.highogs-d120120a</t>
  </si>
  <si>
    <t>52-AEO2021.26.highogs-d120120a</t>
  </si>
  <si>
    <t>52-AEO2021.28.</t>
  </si>
  <si>
    <t>52-AEO2021.29.highogs-d120120a</t>
  </si>
  <si>
    <t>ratio</t>
  </si>
  <si>
    <t>52-AEO2021.30.highogs-d120120a</t>
  </si>
  <si>
    <t>52-AEO2021.32.</t>
  </si>
  <si>
    <t>52-AEO2021.33.</t>
  </si>
  <si>
    <t>52-AEO2021.34.highogs-d120120a</t>
  </si>
  <si>
    <t>52-AEO2021.35.highogs-d120120a</t>
  </si>
  <si>
    <t>52-AEO2021.36.highogs-d120120a</t>
  </si>
  <si>
    <t>52-AEO2021.37.highogs-d120120a</t>
  </si>
  <si>
    <t>52-AEO2021.38.highogs-d120120a</t>
  </si>
  <si>
    <t>52-AEO2021.39.highogs-d120120a</t>
  </si>
  <si>
    <t>52-AEO2021.40.highogs-d120120a</t>
  </si>
  <si>
    <t>52-AEO2021.41.highogs-d120120a</t>
  </si>
  <si>
    <t>52-AEO2021.42.highogs-d120120a</t>
  </si>
  <si>
    <t>52-AEO2021.44.</t>
  </si>
  <si>
    <t>52-AEO2021.45.highogs-d120120a</t>
  </si>
  <si>
    <t>52-AEO2021.46.highogs-d120120a</t>
  </si>
  <si>
    <t>52-AEO2021.47.highogs-d120120a</t>
  </si>
  <si>
    <t>52-AEO2021.48.highogs-d120120a</t>
  </si>
  <si>
    <t>52-AEO2021.49.highogs-d120120a</t>
  </si>
  <si>
    <t>52-AEO2021.50.highogs-d120120a</t>
  </si>
  <si>
    <t>52-AEO2021.51.highogs-d120120a</t>
  </si>
  <si>
    <t>52-AEO2021.52.highogs-d120120a</t>
  </si>
  <si>
    <t>52-AEO2021.53.highogs-d120120a</t>
  </si>
  <si>
    <t>52-AEO2021.54.</t>
  </si>
  <si>
    <t>52-AEO2021.55.</t>
  </si>
  <si>
    <t>52-AEO2021.56.highogs-d120120a</t>
  </si>
  <si>
    <t>52-AEO2021.57.highogs-d120120a</t>
  </si>
  <si>
    <t>52-AEO2021.59.</t>
  </si>
  <si>
    <t>52-AEO2021.60.highogs-d120120a</t>
  </si>
  <si>
    <t>52-AEO2021.61.highogs-d120120a</t>
  </si>
  <si>
    <t>52-AEO2021.63.</t>
  </si>
  <si>
    <t>52-AEO2021.64.</t>
  </si>
  <si>
    <t>52-AEO2021.65.highogs-d120120a</t>
  </si>
  <si>
    <t>percent</t>
  </si>
  <si>
    <t>52-AEO2021.66.highogs-d120120a</t>
  </si>
  <si>
    <t>52-AEO2021.67.highogs-d120120a</t>
  </si>
  <si>
    <t>52-AEO2021.68.highogs-d120120a</t>
  </si>
  <si>
    <t>52-AEO2021.69.highogs-d120120a</t>
  </si>
  <si>
    <t>52-AEO2021.70.highogs-d120120a</t>
  </si>
  <si>
    <t>52-AEO2021.71.highogs-d120120a</t>
  </si>
  <si>
    <t>52-AEO2021.72.highogs-d120120a</t>
  </si>
  <si>
    <t>52-AEO2021.74.</t>
  </si>
  <si>
    <t>52-AEO2021.75.highogs-d120120a</t>
  </si>
  <si>
    <t>52-AEO2021.76.highogs-d120120a</t>
  </si>
  <si>
    <t>52-AEO2021.77.highogs-d120120a</t>
  </si>
  <si>
    <t>52-AEO2021.78.highogs-d120120a</t>
  </si>
  <si>
    <t>52-AEO2021.79.highogs-d120120a</t>
  </si>
  <si>
    <t>52-AEO2021.80.highogs-d120120a</t>
  </si>
  <si>
    <t>52-AEO2021.81.highogs-d120120a</t>
  </si>
  <si>
    <t>52-AEO2021.82.highogs-d120120a</t>
  </si>
  <si>
    <t>52-AEO2021.84.</t>
  </si>
  <si>
    <t>52-AEO2021.85.</t>
  </si>
  <si>
    <t>52-AEO2021.86.highogs-d120120a</t>
  </si>
  <si>
    <t>HP</t>
  </si>
  <si>
    <t>52-AEO2021.87.highogs-d120120a</t>
  </si>
  <si>
    <t>52-AEO2021.88.highogs-d120120a</t>
  </si>
  <si>
    <t>52-AEO2021.89.highogs-d120120a</t>
  </si>
  <si>
    <t>52-AEO2021.90.highogs-d120120a</t>
  </si>
  <si>
    <t>52-AEO2021.91.highogs-d120120a</t>
  </si>
  <si>
    <t>52-AEO2021.92.highogs-d120120a</t>
  </si>
  <si>
    <t>52-AEO2021.93.highogs-d120120a</t>
  </si>
  <si>
    <t>52-AEO2021.94.highogs-d120120a</t>
  </si>
  <si>
    <t>52-AEO2021.96.</t>
  </si>
  <si>
    <t>52-AEO2021.97.highogs-d120120a</t>
  </si>
  <si>
    <t>52-AEO2021.98.highogs-d120120a</t>
  </si>
  <si>
    <t>52-AEO2021.99.highogs-d120120a</t>
  </si>
  <si>
    <t>52-AEO2021.100.highogs-d120120a</t>
  </si>
  <si>
    <t>52-AEO2021.101.highogs-d120120a</t>
  </si>
  <si>
    <t>52-AEO2021.102.highogs-d120120a</t>
  </si>
  <si>
    <t>52-AEO2021.103.highogs-d120120a</t>
  </si>
  <si>
    <t>52-AEO2021.104.highogs-d120120a</t>
  </si>
  <si>
    <t>52-AEO2021.105.highogs-d120120a</t>
  </si>
  <si>
    <t>52-AEO2021.107.</t>
  </si>
  <si>
    <t>52-AEO2021.108.</t>
  </si>
  <si>
    <t>52-AEO2021.109.highogs-d120120a</t>
  </si>
  <si>
    <t>lb</t>
  </si>
  <si>
    <t>52-AEO2021.110.highogs-d120120a</t>
  </si>
  <si>
    <t>52-AEO2021.111.highogs-d120120a</t>
  </si>
  <si>
    <t>52-AEO2021.112.highogs-d120120a</t>
  </si>
  <si>
    <t>52-AEO2021.113.highogs-d120120a</t>
  </si>
  <si>
    <t>52-AEO2021.114.highogs-d120120a</t>
  </si>
  <si>
    <t>52-AEO2021.115.highogs-d120120a</t>
  </si>
  <si>
    <t>52-AEO2021.116.highogs-d120120a</t>
  </si>
  <si>
    <t>52-AEO2021.117.highogs-d120120a</t>
  </si>
  <si>
    <t>52-AEO2021.119.</t>
  </si>
  <si>
    <t>52-AEO2021.120.highogs-d120120a</t>
  </si>
  <si>
    <t>52-AEO2021.121.highogs-d120120a</t>
  </si>
  <si>
    <t>52-AEO2021.122.highogs-d120120a</t>
  </si>
  <si>
    <t>52-AEO2021.123.highogs-d120120a</t>
  </si>
  <si>
    <t>52-AEO2021.124.highogs-d120120a</t>
  </si>
  <si>
    <t>52-AEO2021.125.highogs-d120120a</t>
  </si>
  <si>
    <t>52-AEO2021.126.highogs-d120120a</t>
  </si>
  <si>
    <t>52-AEO2021.127.highogs-d120120a</t>
  </si>
  <si>
    <t>52-AEO2021.128.highogs-d120120a</t>
  </si>
  <si>
    <t>52-AEO2021.130.</t>
  </si>
  <si>
    <t>52-AEO2021.131.highogs-d120120a</t>
  </si>
  <si>
    <t>52-AEO2021.132.highogs-d120120a</t>
  </si>
  <si>
    <t>Table 52.  New Light-Duty Vehicle Prices</t>
  </si>
  <si>
    <t>https://www.eia.gov/outlooks/aeo/data/browser/#/?id=114-AEO2021&amp;cases=highogs&amp;sourcekey=0</t>
  </si>
  <si>
    <t>Mon Mar 08 2021 16:02:24 GMT-0800 (Pacific Standard Time)</t>
  </si>
  <si>
    <t>New Light-Duty Vehicle Prices: Gasoline: Mini-compact Car: High oil and gas supply</t>
  </si>
  <si>
    <t>New Light-Duty Vehicle Prices: Gasoline: Subcompact Car: High oil and gas supply</t>
  </si>
  <si>
    <t>New Light-Duty Vehicle Prices: Gasoline: Compact Car: High oil and gas supply</t>
  </si>
  <si>
    <t>New Light-Duty Vehicle Prices: Gasoline: Midsize Car: High oil and gas supply</t>
  </si>
  <si>
    <t>New Light-Duty Vehicle Prices: Gasoline: Large Car: High oil and gas supply</t>
  </si>
  <si>
    <t>New Light-Duty Vehicle Prices: Gasoline: Two Seater Car: High oil and gas supply</t>
  </si>
  <si>
    <t>New Light-Duty Vehicle Prices: Gasoline: Small Crossover Car: High oil and gas supply</t>
  </si>
  <si>
    <t>New Light-Duty Vehicle Prices: Gasoline: Large Crossover Car: High oil and gas supply</t>
  </si>
  <si>
    <t>New Light-Duty Vehicle Prices: Gasoline: Small Pickup: High oil and gas supply</t>
  </si>
  <si>
    <t>New Light-Duty Vehicle Prices: Gasoline: Large Pickup: High oil and gas supply</t>
  </si>
  <si>
    <t>New Light-Duty Vehicle Prices: Gasoline: Small Van: High oil and gas supply</t>
  </si>
  <si>
    <t>New Light-Duty Vehicle Prices: Gasoline: Large Van: High oil and gas supply</t>
  </si>
  <si>
    <t>New Light-Duty Vehicle Prices: Gasoline: Small Utility: High oil and gas supply</t>
  </si>
  <si>
    <t>New Light-Duty Vehicle Prices: Gasoline: Large Utility: High oil and gas supply</t>
  </si>
  <si>
    <t>New Light-Duty Vehicle Prices: Gasoline: Small Crossover Light Truck: High oil and gas supply</t>
  </si>
  <si>
    <t>New Light-Duty Vehicle Prices: Gasoline: Large Crossover Light Truck: High oil and gas supply</t>
  </si>
  <si>
    <t>New Light-Duty Vehicle Prices: Turbo Direct Injection Diesel: Mini-compact Car: High oil and gas supply</t>
  </si>
  <si>
    <t>New Light-Duty Vehicle Prices: Turbo Direct Injection Diesel: Subcompact Car: High oil and gas supply</t>
  </si>
  <si>
    <t>New Light-Duty Vehicle Prices: Turbo Direct Injection Diesel: Compact Car: High oil and gas supply</t>
  </si>
  <si>
    <t>New Light-Duty Vehicle Prices: Turbo Direct Injection Diesel: Midsize Car: High oil and gas supply</t>
  </si>
  <si>
    <t>New Light-Duty Vehicle Prices: Turbo Direct Injection Diesel: Large Car: High oil and gas supply</t>
  </si>
  <si>
    <t>New Light-Duty Vehicle Prices: Turbo Direct Injection Diesel: Two Seater Car: High oil and gas supply</t>
  </si>
  <si>
    <t>New Light-Duty Vehicle Prices: Turbo Direct Injection Diesel: Small Crossover Car: High oil and gas supply</t>
  </si>
  <si>
    <t>New Light-Duty Vehicle Prices: Turbo Direct Injection Diesel: Large Crossover Car: High oil and gas supply</t>
  </si>
  <si>
    <t>New Light-Duty Vehicle Prices: Turbo Direct Injection Diesel: Small Pickup: High oil and gas supply</t>
  </si>
  <si>
    <t>New Light-Duty Vehicle Prices: Turbo Direct Injection Diesel: Large Pickup: High oil and gas supply</t>
  </si>
  <si>
    <t>New Light-Duty Vehicle Prices: Turbo Direct Injection Diesel: Small Van: High oil and gas supply</t>
  </si>
  <si>
    <t>New Light-Duty Vehicle Prices: Turbo Direct Injection Diesel: Large Van: High oil and gas supply</t>
  </si>
  <si>
    <t>New Light-Duty Vehicle Prices: Turbo Direct Injection Diesel: Small Utility: High oil and gas supply</t>
  </si>
  <si>
    <t>New Light-Duty Vehicle Prices: Turbo Direct Injection Diesel: Large Utility: High oil and gas supply</t>
  </si>
  <si>
    <t>New Light-Duty Vehicle Prices: Turbo Direct Injection Diesel: Small Crossover Light Truck: High oil and gas supply</t>
  </si>
  <si>
    <t>New Light-Duty Vehicle Prices: Turbo Direct Injection Diesel: Large Crossover Light Truck: High oil and gas supply</t>
  </si>
  <si>
    <t>New Light-Duty Vehicle Prices: Plug-in 10 Gasoline Hybrid: Mini-compact Car: High oil and gas supply</t>
  </si>
  <si>
    <t>New Light-Duty Vehicle Prices: Plug-in 10 Gasoline Hybrid: Subcompact Car: High oil and gas supply</t>
  </si>
  <si>
    <t>New Light-Duty Vehicle Prices: Plug-in 10 Gasoline Hybrid: Compact Car: High oil and gas supply</t>
  </si>
  <si>
    <t>New Light-Duty Vehicle Prices: Plug-in 10 Gasoline Hybrid: Midsize Car: High oil and gas supply</t>
  </si>
  <si>
    <t>New Light-Duty Vehicle Prices: Plug-in 10 Gasoline Hybrid: Large Car: High oil and gas supply</t>
  </si>
  <si>
    <t>New Light-Duty Vehicle Prices: Plug-in 10 Gasoline Hybrid: Two Seater Car: High oil and gas supply</t>
  </si>
  <si>
    <t>New Light-Duty Vehicle Prices: Plug-in 10 Gasoline Hybrid: Small Crossover Car: High oil and gas supply</t>
  </si>
  <si>
    <t>New Light-Duty Vehicle Prices: Plug-in 10 Gasoline Hybrid: Large Crossover Car: High oil and gas supply</t>
  </si>
  <si>
    <t>New Light-Duty Vehicle Prices: Plug-in 10 Gasoline Hybrid: Small Pickup: High oil and gas supply</t>
  </si>
  <si>
    <t>New Light-Duty Vehicle Prices: Plug-in 10 Gasoline Hybrid: Large Pickup: High oil and gas supply</t>
  </si>
  <si>
    <t>New Light-Duty Vehicle Prices: Plug-in 10 Gasoline Hybrid: Small Van: High oil and gas supply</t>
  </si>
  <si>
    <t>New Light-Duty Vehicle Prices: Plug-in 10 Gasoline Hybrid: Large Van: High oil and gas supply</t>
  </si>
  <si>
    <t>New Light-Duty Vehicle Prices: Plug-in 10 Gasoline Hybrid: Small Utility: High oil and gas supply</t>
  </si>
  <si>
    <t>New Light-Duty Vehicle Prices: Plug-in 10 Gasoline Hybrid: Large Utility: High oil and gas supply</t>
  </si>
  <si>
    <t>New Light-Duty Vehicle Prices: Plug-in 10 Gasoline Hybrid: Small Crossover Light Truck: High oil and gas supply</t>
  </si>
  <si>
    <t>New Light-Duty Vehicle Prices: Plug-in 10 Gasoline Hybrid: Large Crossover Light Truck: High oil and gas supply</t>
  </si>
  <si>
    <t>New Light-Duty Vehicle Prices: Plug-in 40 Gasoline Hybrid: Mini-compact Car: High oil and gas supply</t>
  </si>
  <si>
    <t>New Light-Duty Vehicle Prices: Plug-in 40 Gasoline Hybrid: Subcompact Car: High oil and gas supply</t>
  </si>
  <si>
    <t>New Light-Duty Vehicle Prices: Plug-in 40 Gasoline Hybrid: Compact Car: High oil and gas supply</t>
  </si>
  <si>
    <t>New Light-Duty Vehicle Prices: Plug-in 40 Gasoline Hybrid: Midsize Car: High oil and gas supply</t>
  </si>
  <si>
    <t>New Light-Duty Vehicle Prices: Plug-in 40 Gasoline Hybrid: Large Car: High oil and gas supply</t>
  </si>
  <si>
    <t>New Light-Duty Vehicle Prices: Plug-in 40 Gasoline Hybrid: Two Seater Car: High oil and gas supply</t>
  </si>
  <si>
    <t>New Light-Duty Vehicle Prices: Plug-in 40 Gasoline Hybrid: Small Crossover Car: High oil and gas supply</t>
  </si>
  <si>
    <t>New Light-Duty Vehicle Prices: Plug-in 40 Gasoline Hybrid: Large Crossover Car: High oil and gas supply</t>
  </si>
  <si>
    <t>New Light-Duty Vehicle Prices: Plug-in 40 Gasoline Hybrid: Small Pickup: High oil and gas supply</t>
  </si>
  <si>
    <t>New Light-Duty Vehicle Prices: Plug-in 40 Gasoline Hybrid: Large Pickup: High oil and gas supply</t>
  </si>
  <si>
    <t>New Light-Duty Vehicle Prices: Plug-in 40 Gasoline Hybrid: Small Van: High oil and gas supply</t>
  </si>
  <si>
    <t>New Light-Duty Vehicle Prices: Plug-in 40 Gasoline Hybrid: Large Van: High oil and gas supply</t>
  </si>
  <si>
    <t>New Light-Duty Vehicle Prices: Plug-in 40 Gasoline Hybrid: Small Utility: High oil and gas supply</t>
  </si>
  <si>
    <t>New Light-Duty Vehicle Prices: Plug-in 40 Gasoline Hybrid: Large Utility: High oil and gas supply</t>
  </si>
  <si>
    <t>New Light-Duty Vehicle Prices: Plug-in 40 Gasoline Hybrid: Small Crossover Light Truck: High oil and gas supply</t>
  </si>
  <si>
    <t>New Light-Duty Vehicle Prices: Plug-in 40 Gasoline Hybrid: Large Crossover Light Truck: High oil and gas supply</t>
  </si>
  <si>
    <t>New Light-Duty Vehicle Prices: Ethanol Flex: Mini-compact Car: High oil and gas supply</t>
  </si>
  <si>
    <t>New Light-Duty Vehicle Prices: Ethanol Flex: Subcompact Car: High oil and gas supply</t>
  </si>
  <si>
    <t>New Light-Duty Vehicle Prices: Ethanol Flex: Compact Car: High oil and gas supply</t>
  </si>
  <si>
    <t>New Light-Duty Vehicle Prices: Ethanol Flex: Midsize Car: High oil and gas supply</t>
  </si>
  <si>
    <t>New Light-Duty Vehicle Prices: Ethanol Flex: Large Car: High oil and gas supply</t>
  </si>
  <si>
    <t>New Light-Duty Vehicle Prices: Ethanol Flex: Two Seater Car: High oil and gas supply</t>
  </si>
  <si>
    <t>New Light-Duty Vehicle Prices: Ethanol Flex: Small Crossover Car: High oil and gas supply</t>
  </si>
  <si>
    <t>New Light-Duty Vehicle Prices: Ethanol Flex: Large Crossover Car: High oil and gas supply</t>
  </si>
  <si>
    <t>New Light-Duty Vehicle Prices: Ethanol Flex: Small Pickup: High oil and gas supply</t>
  </si>
  <si>
    <t>New Light-Duty Vehicle Prices: Ethanol Flex: Large Pickup: High oil and gas supply</t>
  </si>
  <si>
    <t>New Light-Duty Vehicle Prices: Ethanol Flex: Small Van: High oil and gas supply</t>
  </si>
  <si>
    <t>New Light-Duty Vehicle Prices: Ethanol Flex: Large Van: High oil and gas supply</t>
  </si>
  <si>
    <t>New Light-Duty Vehicle Prices: Ethanol Flex: Small Utility: High oil and gas supply</t>
  </si>
  <si>
    <t>New Light-Duty Vehicle Prices: Ethanol Flex: Large Utility: High oil and gas supply</t>
  </si>
  <si>
    <t>New Light-Duty Vehicle Prices: Ethanol Flex: Small Crossover Light Truck: High oil and gas supply</t>
  </si>
  <si>
    <t>New Light-Duty Vehicle Prices: Ethanol Flex: Large Crossover Light Truck: High oil and gas supply</t>
  </si>
  <si>
    <t>New Light-Duty Vehicle Prices: Natural Gas: Mini-compact Car: High oil and gas supply</t>
  </si>
  <si>
    <t>New Light-Duty Vehicle Prices: Natural Gas: Subcompact Car: High oil and gas supply</t>
  </si>
  <si>
    <t>New Light-Duty Vehicle Prices: Natural Gas: Compact Car: High oil and gas supply</t>
  </si>
  <si>
    <t>New Light-Duty Vehicle Prices: Natural Gas: Midsize Car: High oil and gas supply</t>
  </si>
  <si>
    <t>New Light-Duty Vehicle Prices: Natural Gas: Large Car: High oil and gas supply</t>
  </si>
  <si>
    <t>New Light-Duty Vehicle Prices: Natural Gas: Two Seater Car: High oil and gas supply</t>
  </si>
  <si>
    <t>New Light-Duty Vehicle Prices: Natural Gas: Small Crossover Car: High oil and gas supply</t>
  </si>
  <si>
    <t>New Light-Duty Vehicle Prices: Natural Gas: Large Crossover Car: High oil and gas supply</t>
  </si>
  <si>
    <t>New Light-Duty Vehicle Prices: Natural Gas: Small Pickup: High oil and gas supply</t>
  </si>
  <si>
    <t>New Light-Duty Vehicle Prices: Natural Gas: Large Pickup: High oil and gas supply</t>
  </si>
  <si>
    <t>New Light-Duty Vehicle Prices: Natural Gas: Small Van: High oil and gas supply</t>
  </si>
  <si>
    <t>New Light-Duty Vehicle Prices: Natural Gas: Large Van: High oil and gas supply</t>
  </si>
  <si>
    <t>New Light-Duty Vehicle Prices: Natural Gas: Small Utility: High oil and gas supply</t>
  </si>
  <si>
    <t>New Light-Duty Vehicle Prices: Natural Gas: Large Utility: High oil and gas supply</t>
  </si>
  <si>
    <t>New Light-Duty Vehicle Prices: Natural Gas: Small Crossover Light Truck: High oil and gas supply</t>
  </si>
  <si>
    <t>New Light-Duty Vehicle Prices: Natural Gas: Large Crossover Light Truck: High oil and gas supply</t>
  </si>
  <si>
    <t>New Light-Duty Vehicle Prices: Natural Gas Bi-Fuel: Mini-compact Car: High oil and gas supply</t>
  </si>
  <si>
    <t>New Light-Duty Vehicle Prices: Natural Gas Bi-Fuel: Subcompact Car: High oil and gas supply</t>
  </si>
  <si>
    <t>New Light-Duty Vehicle Prices: Natural Gas Bi-Fuel: Compact Car: High oil and gas supply</t>
  </si>
  <si>
    <t>New Light-Duty Vehicle Prices: Natural Gas Bi-Fuel: Midsize Car: High oil and gas supply</t>
  </si>
  <si>
    <t>New Light-Duty Vehicle Prices: Natural Gas Bi-Fuel: Large Car: High oil and gas supply</t>
  </si>
  <si>
    <t>New Light-Duty Vehicle Prices: Natural Gas Bi-Fuel: Two Seater Car: High oil and gas supply</t>
  </si>
  <si>
    <t>New Light-Duty Vehicle Prices: Natural Gas Bi-Fuel: Small Crossover Car: High oil and gas supply</t>
  </si>
  <si>
    <t>New Light-Duty Vehicle Prices: Natural Gas Bi-Fuel: Large Crossover Car: High oil and gas supply</t>
  </si>
  <si>
    <t>New Light-Duty Vehicle Prices: Natural Gas Bi-Fuel: Small Pickup: High oil and gas supply</t>
  </si>
  <si>
    <t>New Light-Duty Vehicle Prices: Natural Gas Bi-Fuel: Large Pickup: High oil and gas supply</t>
  </si>
  <si>
    <t>New Light-Duty Vehicle Prices: Natural Gas Bi-Fuel: Small Van: High oil and gas supply</t>
  </si>
  <si>
    <t>New Light-Duty Vehicle Prices: Natural Gas Bi-Fuel: Large Van: High oil and gas supply</t>
  </si>
  <si>
    <t>New Light-Duty Vehicle Prices: Natural Gas Bi-Fuel: Small Utility: High oil and gas supply</t>
  </si>
  <si>
    <t>New Light-Duty Vehicle Prices: Natural Gas Bi-Fuel: Large Utility: High oil and gas supply</t>
  </si>
  <si>
    <t>New Light-Duty Vehicle Prices: Natural Gas Bi-Fuel: Small Crossover Light Truck: High oil and gas supply</t>
  </si>
  <si>
    <t>New Light-Duty Vehicle Prices: Natural Gas Bi-Fuel: Large Crossover Light Truck: High oil and gas supply</t>
  </si>
  <si>
    <t>New Light-Duty Vehicle Prices: Propane: Mini-compact Car: High oil and gas supply</t>
  </si>
  <si>
    <t>New Light-Duty Vehicle Prices: Propane: Subcompact Car: High oil and gas supply</t>
  </si>
  <si>
    <t>New Light-Duty Vehicle Prices: Propane: Compact Car: High oil and gas supply</t>
  </si>
  <si>
    <t>New Light-Duty Vehicle Prices: Propane: Midsize Car: High oil and gas supply</t>
  </si>
  <si>
    <t>New Light-Duty Vehicle Prices: Propane: Large Car: High oil and gas supply</t>
  </si>
  <si>
    <t>New Light-Duty Vehicle Prices: Propane: Two Seater Car: High oil and gas supply</t>
  </si>
  <si>
    <t>New Light-Duty Vehicle Prices: Propane: Small Crossover Car: High oil and gas supply</t>
  </si>
  <si>
    <t>New Light-Duty Vehicle Prices: Propane: Large Crossover Car: High oil and gas supply</t>
  </si>
  <si>
    <t>New Light-Duty Vehicle Prices: Propane: Small Pickup: High oil and gas supply</t>
  </si>
  <si>
    <t>New Light-Duty Vehicle Prices: Propane: Large Pickup: High oil and gas supply</t>
  </si>
  <si>
    <t>New Light-Duty Vehicle Prices: Propane: Small Van: High oil and gas supply</t>
  </si>
  <si>
    <t>New Light-Duty Vehicle Prices: Propane: Large Van: High oil and gas supply</t>
  </si>
  <si>
    <t>New Light-Duty Vehicle Prices: Propane: Small Utility: High oil and gas supply</t>
  </si>
  <si>
    <t>New Light-Duty Vehicle Prices: Propane: Large Utility: High oil and gas supply</t>
  </si>
  <si>
    <t>New Light-Duty Vehicle Prices: Propane: Small Crossover Light Truck: High oil and gas supply</t>
  </si>
  <si>
    <t>New Light-Duty Vehicle Prices: Propane: Large Crossover Light Truck: High oil and gas supply</t>
  </si>
  <si>
    <t>New Light-Duty Vehicle Prices: Propane Bi-Fuel: Mini-compact Car: High oil and gas supply</t>
  </si>
  <si>
    <t>New Light-Duty Vehicle Prices: Propane Bi-Fuel: Subcompact Car: High oil and gas supply</t>
  </si>
  <si>
    <t>New Light-Duty Vehicle Prices: Propane Bi-Fuel: Compact Car: High oil and gas supply</t>
  </si>
  <si>
    <t>New Light-Duty Vehicle Prices: Propane Bi-Fuel: Midsize Car: High oil and gas supply</t>
  </si>
  <si>
    <t>New Light-Duty Vehicle Prices: Propane Bi-Fuel: Large Car: High oil and gas supply</t>
  </si>
  <si>
    <t>New Light-Duty Vehicle Prices: Propane Bi-Fuel: Two Seater Car: High oil and gas supply</t>
  </si>
  <si>
    <t>New Light-Duty Vehicle Prices: Propane Bi-Fuel: Small Crossover Car: High oil and gas supply</t>
  </si>
  <si>
    <t>New Light-Duty Vehicle Prices: Propane Bi-Fuel: Large Crossover Car: High oil and gas supply</t>
  </si>
  <si>
    <t>New Light-Duty Vehicle Prices: Propane Bi-Fuel: Small Pickup: High oil and gas supply</t>
  </si>
  <si>
    <t>New Light-Duty Vehicle Prices: Propane Bi-Fuel: Large Pickup: High oil and gas supply</t>
  </si>
  <si>
    <t>New Light-Duty Vehicle Prices: Propane Bi-Fuel: Small Van: High oil and gas supply</t>
  </si>
  <si>
    <t>New Light-Duty Vehicle Prices: Propane Bi-Fuel: Large Van: High oil and gas supply</t>
  </si>
  <si>
    <t>New Light-Duty Vehicle Prices: Propane Bi-Fuel: Small Utility: High oil and gas supply</t>
  </si>
  <si>
    <t>New Light-Duty Vehicle Prices: Propane Bi-Fuel: Large Utility: High oil and gas supply</t>
  </si>
  <si>
    <t>New Light-Duty Vehicle Prices: Propane Bi-Fuel: Small Crossover Light Truck: High oil and gas supply</t>
  </si>
  <si>
    <t>New Light-Duty Vehicle Prices: Propane Bi-Fuel: Large Crossover Light Truck: High oil and gas supply</t>
  </si>
  <si>
    <t>New Light-Duty Vehicle Prices: 100 Mile Electric Vehicle: Mini-compact Car: High oil and gas supply</t>
  </si>
  <si>
    <t>New Light-Duty Vehicle Prices: 100 Mile Electric Vehicle: Subcompact Car: High oil and gas supply</t>
  </si>
  <si>
    <t>New Light-Duty Vehicle Prices: 100 Mile Electric Vehicle: Compact Car: High oil and gas supply</t>
  </si>
  <si>
    <t>New Light-Duty Vehicle Prices: 100 Mile Electric Vehicle: Midsize Car: High oil and gas supply</t>
  </si>
  <si>
    <t>New Light-Duty Vehicle Prices: 100 Mile Electric Vehicle: Large Car: High oil and gas supply</t>
  </si>
  <si>
    <t>New Light-Duty Vehicle Prices: 100 Mile Electric Vehicle: Two Seater Car: High oil and gas supply</t>
  </si>
  <si>
    <t>New Light-Duty Vehicle Prices: 100 Mile Electric Vehicle: Small Crossover Car: High oil and gas supply</t>
  </si>
  <si>
    <t>New Light-Duty Vehicle Prices: 100 Mile Electric Vehicle: Large Crossover Car: High oil and gas supply</t>
  </si>
  <si>
    <t>New Light-Duty Vehicle Prices: 100 Mile Electric Vehicle: Small Pickup: High oil and gas supply</t>
  </si>
  <si>
    <t>New Light-Duty Vehicle Prices: 100 Mile Electric Vehicle: Large Pickup: High oil and gas supply</t>
  </si>
  <si>
    <t>New Light-Duty Vehicle Prices: 100 Mile Electric Vehicle: Small Van: High oil and gas supply</t>
  </si>
  <si>
    <t>New Light-Duty Vehicle Prices: 100 Mile Electric Vehicle: Large Van: High oil and gas supply</t>
  </si>
  <si>
    <t>New Light-Duty Vehicle Prices: 100 Mile Electric Vehicle: Small Utility: High oil and gas supply</t>
  </si>
  <si>
    <t>New Light-Duty Vehicle Prices: 100 Mile Electric Vehicle: Large Utility: High oil and gas supply</t>
  </si>
  <si>
    <t>New Light-Duty Vehicle Prices: 100 Mile Electric Vehicle: Small Crossover Light Truck: High oil and gas supply</t>
  </si>
  <si>
    <t>New Light-Duty Vehicle Prices: 100 Mile Electric Vehicle: Large Crossover Light Truck: High oil and gas supply</t>
  </si>
  <si>
    <t>New Light-Duty Vehicle Prices: 200 Mile Electric Vehicle: Mini-compact Car: High oil and gas supply</t>
  </si>
  <si>
    <t>New Light-Duty Vehicle Prices: 200 Mile Electric Vehicle: Subcompact Car: High oil and gas supply</t>
  </si>
  <si>
    <t>New Light-Duty Vehicle Prices: 200 Mile Electric Vehicle: Compact Car: High oil and gas supply</t>
  </si>
  <si>
    <t>New Light-Duty Vehicle Prices: 200 Mile Electric Vehicle: Midsize Car: High oil and gas supply</t>
  </si>
  <si>
    <t>New Light-Duty Vehicle Prices: 200 Mile Electric Vehicle: Large Car: High oil and gas supply</t>
  </si>
  <si>
    <t>New Light-Duty Vehicle Prices: 200 Mile Electric Vehicle: Two Seater Car: High oil and gas supply</t>
  </si>
  <si>
    <t>New Light-Duty Vehicle Prices: 200 Mile Electric Vehicle: Small Crossover Car: High oil and gas supply</t>
  </si>
  <si>
    <t>New Light-Duty Vehicle Prices: 200 Mile Electric Vehicle: Large Crossover Car: High oil and gas supply</t>
  </si>
  <si>
    <t>New Light-Duty Vehicle Prices: 200 Mile Electric Vehicle: Small Pickup: High oil and gas supply</t>
  </si>
  <si>
    <t>New Light-Duty Vehicle Prices: 200 Mile Electric Vehicle: Large Pickup: High oil and gas supply</t>
  </si>
  <si>
    <t>New Light-Duty Vehicle Prices: 200 Mile Electric Vehicle: Small Van: High oil and gas supply</t>
  </si>
  <si>
    <t>New Light-Duty Vehicle Prices: 200 Mile Electric Vehicle: Large Van: High oil and gas supply</t>
  </si>
  <si>
    <t>New Light-Duty Vehicle Prices: 200 Mile Electric Vehicle: Small Utility: High oil and gas supply</t>
  </si>
  <si>
    <t>New Light-Duty Vehicle Prices: 200 Mile Electric Vehicle: Large Utility: High oil and gas supply</t>
  </si>
  <si>
    <t>New Light-Duty Vehicle Prices: 200 Mile Electric Vehicle: Small Crossover Light Truck: High oil and gas supply</t>
  </si>
  <si>
    <t>New Light-Duty Vehicle Prices: 200 Mile Electric Vehicle: Large Crossover Light Truck: High oil and gas supply</t>
  </si>
  <si>
    <t>New Light-Duty Vehicle Prices: 300 Mile Electric Vehicle: Mini-compact Car: High oil and gas supply</t>
  </si>
  <si>
    <t>New Light-Duty Vehicle Prices: 300 Mile Electric Vehicle: Subcompact Car: High oil and gas supply</t>
  </si>
  <si>
    <t>New Light-Duty Vehicle Prices: 300 Mile Electric Vehicle: Compact Car: High oil and gas supply</t>
  </si>
  <si>
    <t>New Light-Duty Vehicle Prices: 300 Mile Electric Vehicle: Midsize Car: High oil and gas supply</t>
  </si>
  <si>
    <t>New Light-Duty Vehicle Prices: 300 Mile Electric Vehicle: Large Car: High oil and gas supply</t>
  </si>
  <si>
    <t>New Light-Duty Vehicle Prices: 300 Mile Electric Vehicle: Two Seater Car: High oil and gas supply</t>
  </si>
  <si>
    <t>New Light-Duty Vehicle Prices: 300 Mile Electric Vehicle: Small Crossover Car: High oil and gas supply</t>
  </si>
  <si>
    <t>New Light-Duty Vehicle Prices: 300 Mile Electric Vehicle: Large Crossover Car: High oil and gas supply</t>
  </si>
  <si>
    <t>New Light-Duty Vehicle Prices: 300 Mile Electric Vehicle: Small Pickup: High oil and gas supply</t>
  </si>
  <si>
    <t>New Light-Duty Vehicle Prices: 300 Mile Electric Vehicle: Large Pickup: High oil and gas supply</t>
  </si>
  <si>
    <t>New Light-Duty Vehicle Prices: 300 Mile Electric Vehicle: Small Van: High oil and gas supply</t>
  </si>
  <si>
    <t>New Light-Duty Vehicle Prices: 300 Mile Electric Vehicle: Large Van: High oil and gas supply</t>
  </si>
  <si>
    <t>New Light-Duty Vehicle Prices: 300 Mile Electric Vehicle: Small Utility: High oil and gas supply</t>
  </si>
  <si>
    <t>New Light-Duty Vehicle Prices: 300 Mile Electric Vehicle: Large Utility: High oil and gas supply</t>
  </si>
  <si>
    <t>New Light-Duty Vehicle Prices: 300 Mile Electric Vehicle: Small Crossover Light Truck: High oil and gas supply</t>
  </si>
  <si>
    <t>New Light-Duty Vehicle Prices: 300 Mile Electric Vehicle: Large Crossover Light Truck: High oil and gas supply</t>
  </si>
  <si>
    <t>New Light-Duty Vehicle Prices: Diesel-Electric Hybrid: Mini-compact Car: High oil and gas supply</t>
  </si>
  <si>
    <t>New Light-Duty Vehicle Prices: Diesel-Electric Hybrid: Subcompact Car: High oil and gas supply</t>
  </si>
  <si>
    <t>New Light-Duty Vehicle Prices: Diesel-Electric Hybrid: Compact Car: High oil and gas supply</t>
  </si>
  <si>
    <t>New Light-Duty Vehicle Prices: Diesel-Electric Hybrid: Midsize Car: High oil and gas supply</t>
  </si>
  <si>
    <t>New Light-Duty Vehicle Prices: Diesel-Electric Hybrid: Large Car: High oil and gas supply</t>
  </si>
  <si>
    <t>New Light-Duty Vehicle Prices: Diesel-Electric Hybrid: Two Seater Car: High oil and gas supply</t>
  </si>
  <si>
    <t>New Light-Duty Vehicle Prices: Diesel-Electric Hybrid: Small Crossover Car: High oil and gas supply</t>
  </si>
  <si>
    <t>New Light-Duty Vehicle Prices: Diesel-Electric Hybrid: Large Crossover Car: High oil and gas supply</t>
  </si>
  <si>
    <t>New Light-Duty Vehicle Prices: Diesel-Electric Hybrid: Small Pickup: High oil and gas supply</t>
  </si>
  <si>
    <t>New Light-Duty Vehicle Prices: Diesel-Electric Hybrid: Large Pickup: High oil and gas supply</t>
  </si>
  <si>
    <t>New Light-Duty Vehicle Prices: Diesel-Electric Hybrid: Small Van: High oil and gas supply</t>
  </si>
  <si>
    <t>New Light-Duty Vehicle Prices: Diesel-Electric Hybrid: Large Van: High oil and gas supply</t>
  </si>
  <si>
    <t>New Light-Duty Vehicle Prices: Diesel-Electric Hybrid: Small Utility: High oil and gas supply</t>
  </si>
  <si>
    <t>New Light-Duty Vehicle Prices: Diesel-Electric Hybrid: Large Utility: High oil and gas supply</t>
  </si>
  <si>
    <t>New Light-Duty Vehicle Prices: Diesel-Electric Hybrid: Small Crossover Light Truck: High oil and gas supply</t>
  </si>
  <si>
    <t>New Light-Duty Vehicle Prices: Diesel-Electric Hybrid: Large Crossover Light Truck: High oil and gas supply</t>
  </si>
  <si>
    <t>New Light-Duty Vehicle Prices: Gasoline-Electric Hybrid: Mini-compact Car: High oil and gas supply</t>
  </si>
  <si>
    <t>New Light-Duty Vehicle Prices: Gasoline-Electric Hybrid: Subcompact Car: High oil and gas supply</t>
  </si>
  <si>
    <t>New Light-Duty Vehicle Prices: Gasoline-Electric Hybrid: Compact Car: High oil and gas supply</t>
  </si>
  <si>
    <t>New Light-Duty Vehicle Prices: Gasoline-Electric Hybrid: Midsize Car: High oil and gas supply</t>
  </si>
  <si>
    <t>New Light-Duty Vehicle Prices: Gasoline-Electric Hybrid: Large Car: High oil and gas supply</t>
  </si>
  <si>
    <t>New Light-Duty Vehicle Prices: Gasoline-Electric Hybrid: Two Seater Car: High oil and gas supply</t>
  </si>
  <si>
    <t>New Light-Duty Vehicle Prices: Gasoline-Electric Hybrid: Small Crossover Car: High oil and gas supply</t>
  </si>
  <si>
    <t>New Light-Duty Vehicle Prices: Gasoline-Electric Hybrid: Large Crossover Car: High oil and gas supply</t>
  </si>
  <si>
    <t>New Light-Duty Vehicle Prices: Gasoline-Electric Hybrid: Small Pickup: High oil and gas supply</t>
  </si>
  <si>
    <t>New Light-Duty Vehicle Prices: Gasoline-Electric Hybrid: Large Pickup: High oil and gas supply</t>
  </si>
  <si>
    <t>New Light-Duty Vehicle Prices: Gasoline-Electric Hybrid: Small Van: High oil and gas supply</t>
  </si>
  <si>
    <t>New Light-Duty Vehicle Prices: Gasoline-Electric Hybrid: Large Van: High oil and gas supply</t>
  </si>
  <si>
    <t>New Light-Duty Vehicle Prices: Gasoline-Electric Hybrid: Small Utility: High oil and gas supply</t>
  </si>
  <si>
    <t>New Light-Duty Vehicle Prices: Gasoline-Electric Hybrid: Large Utility: High oil and gas supply</t>
  </si>
  <si>
    <t>New Light-Duty Vehicle Prices: Gasoline-Electric Hybrid: Small Crossover Light Truck: High oil and gas supply</t>
  </si>
  <si>
    <t>New Light-Duty Vehicle Prices: Gasoline-Electric Hybrid: Large Crossover Light Truck: High oil and gas supply</t>
  </si>
  <si>
    <t>New Light-Duty Vehicle Prices: Fuel Cell Methanol: Mini-compact Car: High oil and gas supply</t>
  </si>
  <si>
    <t>New Light-Duty Vehicle Prices: Fuel Cell Methanol: Subcompact Car: High oil and gas supply</t>
  </si>
  <si>
    <t>New Light-Duty Vehicle Prices: Fuel Cell Methanol: Compact Car: High oil and gas supply</t>
  </si>
  <si>
    <t>New Light-Duty Vehicle Prices: Fuel Cell Methanol: Midsize Car: High oil and gas supply</t>
  </si>
  <si>
    <t>New Light-Duty Vehicle Prices: Fuel Cell Methanol: Large Car: High oil and gas supply</t>
  </si>
  <si>
    <t>New Light-Duty Vehicle Prices: Fuel Cell Methanol: Two Seater Car: High oil and gas supply</t>
  </si>
  <si>
    <t>New Light-Duty Vehicle Prices: Fuel Cell Methanol: Small Crossover Car: High oil and gas supply</t>
  </si>
  <si>
    <t>New Light-Duty Vehicle Prices: Fuel Cell Methanol: Large Crossover Car: High oil and gas supply</t>
  </si>
  <si>
    <t>New Light-Duty Vehicle Prices: Fuel Cell Methanol: Small Pickup: High oil and gas supply</t>
  </si>
  <si>
    <t>New Light-Duty Vehicle Prices: Fuel Cell Methanol: Large Pickup: High oil and gas supply</t>
  </si>
  <si>
    <t>New Light-Duty Vehicle Prices: Fuel Cell Methanol: Small Van: High oil and gas supply</t>
  </si>
  <si>
    <t>New Light-Duty Vehicle Prices: Fuel Cell Methanol: Large Van: High oil and gas supply</t>
  </si>
  <si>
    <t>New Light-Duty Vehicle Prices: Fuel Cell Methanol: Small Utility: High oil and gas supply</t>
  </si>
  <si>
    <t>New Light-Duty Vehicle Prices: Fuel Cell Methanol: Large Utility: High oil and gas supply</t>
  </si>
  <si>
    <t>New Light-Duty Vehicle Prices: Fuel Cell Methanol: Small Crossover Light Truck: High oil and gas supply</t>
  </si>
  <si>
    <t>New Light-Duty Vehicle Prices: Fuel Cell Methanol: Large Crossover Light Truck: High oil and gas supply</t>
  </si>
  <si>
    <t>New Light-Duty Vehicle Prices: Fuel Cell Hydrogen: Mini-compact Car: High oil and gas supply</t>
  </si>
  <si>
    <t>New Light-Duty Vehicle Prices: Fuel Cell Hydrogen: Subcompact Car: High oil and gas supply</t>
  </si>
  <si>
    <t>New Light-Duty Vehicle Prices: Fuel Cell Hydrogen: Compact Car: High oil and gas supply</t>
  </si>
  <si>
    <t>New Light-Duty Vehicle Prices: Fuel Cell Hydrogen: Midsize Car: High oil and gas supply</t>
  </si>
  <si>
    <t>New Light-Duty Vehicle Prices: Fuel Cell Hydrogen: Large Car: High oil and gas supply</t>
  </si>
  <si>
    <t>New Light-Duty Vehicle Prices: Fuel Cell Hydrogen: Two Seater Car: High oil and gas supply</t>
  </si>
  <si>
    <t>New Light-Duty Vehicle Prices: Fuel Cell Hydrogen: Small Crossover Car: High oil and gas supply</t>
  </si>
  <si>
    <t>New Light-Duty Vehicle Prices: Fuel Cell Hydrogen: Large Crossover Car: High oil and gas supply</t>
  </si>
  <si>
    <t>New Light-Duty Vehicle Prices: Fuel Cell Hydrogen: Small Pickup: High oil and gas supply</t>
  </si>
  <si>
    <t>New Light-Duty Vehicle Prices: Fuel Cell Hydrogen: Large Pickup: High oil and gas supply</t>
  </si>
  <si>
    <t>New Light-Duty Vehicle Prices: Fuel Cell Hydrogen: Small Van: High oil and gas supply</t>
  </si>
  <si>
    <t>New Light-Duty Vehicle Prices: Fuel Cell Hydrogen: Large Van: High oil and gas supply</t>
  </si>
  <si>
    <t>New Light-Duty Vehicle Prices: Fuel Cell Hydrogen: Small Utility: High oil and gas supply</t>
  </si>
  <si>
    <t>New Light-Duty Vehicle Prices: Fuel Cell Hydrogen: Large Utility: High oil and gas supply</t>
  </si>
  <si>
    <t>New Light-Duty Vehicle Prices: Fuel Cell Hydrogen: Small Crossover Light Truck: High oil and gas supply</t>
  </si>
  <si>
    <t>New Light-Duty Vehicle Prices: Fuel Cell Hydrogen: Large Crossover Light Truck: High oil and gas supply</t>
  </si>
  <si>
    <t>New Light-Duty Vehicle Prices: Average Price: Car: High oil and gas supply</t>
  </si>
  <si>
    <t>Trucks</t>
  </si>
  <si>
    <t>New Light-Duty Vehicle Prices: Average Price: Trucks: High oil and gas supply</t>
  </si>
  <si>
    <t>Light Duty Vehicles</t>
  </si>
  <si>
    <t>New Light-Duty Vehicle Prices: Average Price: Light Duty Vehicles: High oil and gas supply</t>
  </si>
  <si>
    <t>114-AEO2021.2.</t>
  </si>
  <si>
    <t>114-AEO2021.3.highogs-d120120a</t>
  </si>
  <si>
    <t>thousand 2020 $</t>
  </si>
  <si>
    <t>114-AEO2021.4.highogs-d120120a</t>
  </si>
  <si>
    <t>114-AEO2021.5.highogs-d120120a</t>
  </si>
  <si>
    <t>114-AEO2021.6.highogs-d120120a</t>
  </si>
  <si>
    <t>114-AEO2021.7.highogs-d120120a</t>
  </si>
  <si>
    <t>114-AEO2021.8.highogs-d120120a</t>
  </si>
  <si>
    <t>114-AEO2021.9.highogs-d120120a</t>
  </si>
  <si>
    <t>114-AEO2021.10.highogs-d120120a</t>
  </si>
  <si>
    <t>114-AEO2021.11.highogs-d120120a</t>
  </si>
  <si>
    <t>114-AEO2021.12.highogs-d120120a</t>
  </si>
  <si>
    <t>114-AEO2021.13.highogs-d120120a</t>
  </si>
  <si>
    <t>114-AEO2021.14.highogs-d120120a</t>
  </si>
  <si>
    <t>114-AEO2021.15.highogs-d120120a</t>
  </si>
  <si>
    <t>114-AEO2021.16.highogs-d120120a</t>
  </si>
  <si>
    <t>114-AEO2021.17.highogs-d120120a</t>
  </si>
  <si>
    <t>114-AEO2021.18.highogs-d120120a</t>
  </si>
  <si>
    <t>114-AEO2021.20.</t>
  </si>
  <si>
    <t>114-AEO2021.21.highogs-d120120a</t>
  </si>
  <si>
    <t>114-AEO2021.22.highogs-d120120a</t>
  </si>
  <si>
    <t>114-AEO2021.23.highogs-d120120a</t>
  </si>
  <si>
    <t>114-AEO2021.24.highogs-d120120a</t>
  </si>
  <si>
    <t>114-AEO2021.25.highogs-d120120a</t>
  </si>
  <si>
    <t>114-AEO2021.26.highogs-d120120a</t>
  </si>
  <si>
    <t>114-AEO2021.27.highogs-d120120a</t>
  </si>
  <si>
    <t>114-AEO2021.28.highogs-d120120a</t>
  </si>
  <si>
    <t>114-AEO2021.29.highogs-d120120a</t>
  </si>
  <si>
    <t>114-AEO2021.30.highogs-d120120a</t>
  </si>
  <si>
    <t>114-AEO2021.31.highogs-d120120a</t>
  </si>
  <si>
    <t>114-AEO2021.32.highogs-d120120a</t>
  </si>
  <si>
    <t>114-AEO2021.33.highogs-d120120a</t>
  </si>
  <si>
    <t>114-AEO2021.34.highogs-d120120a</t>
  </si>
  <si>
    <t>114-AEO2021.35.highogs-d120120a</t>
  </si>
  <si>
    <t>114-AEO2021.36.highogs-d120120a</t>
  </si>
  <si>
    <t>114-AEO2021.38.</t>
  </si>
  <si>
    <t>114-AEO2021.39.highogs-d120120a</t>
  </si>
  <si>
    <t>114-AEO2021.40.highogs-d120120a</t>
  </si>
  <si>
    <t>114-AEO2021.41.highogs-d120120a</t>
  </si>
  <si>
    <t>114-AEO2021.42.highogs-d120120a</t>
  </si>
  <si>
    <t>114-AEO2021.43.highogs-d120120a</t>
  </si>
  <si>
    <t>114-AEO2021.44.highogs-d120120a</t>
  </si>
  <si>
    <t>114-AEO2021.45.highogs-d120120a</t>
  </si>
  <si>
    <t>114-AEO2021.46.highogs-d120120a</t>
  </si>
  <si>
    <t>114-AEO2021.47.highogs-d120120a</t>
  </si>
  <si>
    <t>114-AEO2021.48.highogs-d120120a</t>
  </si>
  <si>
    <t>114-AEO2021.49.highogs-d120120a</t>
  </si>
  <si>
    <t>114-AEO2021.50.highogs-d120120a</t>
  </si>
  <si>
    <t>114-AEO2021.51.highogs-d120120a</t>
  </si>
  <si>
    <t>114-AEO2021.52.highogs-d120120a</t>
  </si>
  <si>
    <t>114-AEO2021.53.highogs-d120120a</t>
  </si>
  <si>
    <t>114-AEO2021.54.highogs-d120120a</t>
  </si>
  <si>
    <t>114-AEO2021.57.</t>
  </si>
  <si>
    <t>114-AEO2021.58.highogs-d120120a</t>
  </si>
  <si>
    <t>114-AEO2021.59.highogs-d120120a</t>
  </si>
  <si>
    <t>114-AEO2021.60.highogs-d120120a</t>
  </si>
  <si>
    <t>114-AEO2021.61.highogs-d120120a</t>
  </si>
  <si>
    <t>114-AEO2021.62.highogs-d120120a</t>
  </si>
  <si>
    <t>114-AEO2021.63.highogs-d120120a</t>
  </si>
  <si>
    <t>114-AEO2021.64.highogs-d120120a</t>
  </si>
  <si>
    <t>114-AEO2021.65.highogs-d120120a</t>
  </si>
  <si>
    <t>114-AEO2021.66.highogs-d120120a</t>
  </si>
  <si>
    <t>114-AEO2021.67.highogs-d120120a</t>
  </si>
  <si>
    <t>114-AEO2021.68.highogs-d120120a</t>
  </si>
  <si>
    <t>114-AEO2021.69.highogs-d120120a</t>
  </si>
  <si>
    <t>114-AEO2021.70.highogs-d120120a</t>
  </si>
  <si>
    <t>114-AEO2021.71.highogs-d120120a</t>
  </si>
  <si>
    <t>114-AEO2021.72.highogs-d120120a</t>
  </si>
  <si>
    <t>114-AEO2021.73.highogs-d120120a</t>
  </si>
  <si>
    <t>114-AEO2021.75.</t>
  </si>
  <si>
    <t>114-AEO2021.76.highogs-d120120a</t>
  </si>
  <si>
    <t>114-AEO2021.77.highogs-d120120a</t>
  </si>
  <si>
    <t>114-AEO2021.78.highogs-d120120a</t>
  </si>
  <si>
    <t>114-AEO2021.79.highogs-d120120a</t>
  </si>
  <si>
    <t>114-AEO2021.80.highogs-d120120a</t>
  </si>
  <si>
    <t>114-AEO2021.81.highogs-d120120a</t>
  </si>
  <si>
    <t>114-AEO2021.82.highogs-d120120a</t>
  </si>
  <si>
    <t>114-AEO2021.83.highogs-d120120a</t>
  </si>
  <si>
    <t>114-AEO2021.84.highogs-d120120a</t>
  </si>
  <si>
    <t>114-AEO2021.85.highogs-d120120a</t>
  </si>
  <si>
    <t>114-AEO2021.86.highogs-d120120a</t>
  </si>
  <si>
    <t>114-AEO2021.87.highogs-d120120a</t>
  </si>
  <si>
    <t>114-AEO2021.88.highogs-d120120a</t>
  </si>
  <si>
    <t>114-AEO2021.89.highogs-d120120a</t>
  </si>
  <si>
    <t>114-AEO2021.90.highogs-d120120a</t>
  </si>
  <si>
    <t>114-AEO2021.91.highogs-d120120a</t>
  </si>
  <si>
    <t>114-AEO2021.93.</t>
  </si>
  <si>
    <t>114-AEO2021.94.highogs-d120120a</t>
  </si>
  <si>
    <t>114-AEO2021.95.highogs-d120120a</t>
  </si>
  <si>
    <t>114-AEO2021.96.highogs-d120120a</t>
  </si>
  <si>
    <t>114-AEO2021.97.highogs-d120120a</t>
  </si>
  <si>
    <t>114-AEO2021.98.highogs-d120120a</t>
  </si>
  <si>
    <t>114-AEO2021.99.highogs-d120120a</t>
  </si>
  <si>
    <t>114-AEO2021.100.highogs-d120120a</t>
  </si>
  <si>
    <t>114-AEO2021.101.highogs-d120120a</t>
  </si>
  <si>
    <t>114-AEO2021.102.highogs-d120120a</t>
  </si>
  <si>
    <t>114-AEO2021.103.highogs-d120120a</t>
  </si>
  <si>
    <t>114-AEO2021.104.highogs-d120120a</t>
  </si>
  <si>
    <t>114-AEO2021.105.highogs-d120120a</t>
  </si>
  <si>
    <t>114-AEO2021.106.highogs-d120120a</t>
  </si>
  <si>
    <t>114-AEO2021.107.highogs-d120120a</t>
  </si>
  <si>
    <t>114-AEO2021.108.highogs-d120120a</t>
  </si>
  <si>
    <t>114-AEO2021.109.highogs-d120120a</t>
  </si>
  <si>
    <t>114-AEO2021.112.</t>
  </si>
  <si>
    <t>114-AEO2021.113.highogs-d120120a</t>
  </si>
  <si>
    <t>114-AEO2021.114.highogs-d120120a</t>
  </si>
  <si>
    <t>114-AEO2021.115.highogs-d120120a</t>
  </si>
  <si>
    <t>114-AEO2021.116.highogs-d120120a</t>
  </si>
  <si>
    <t>114-AEO2021.117.highogs-d120120a</t>
  </si>
  <si>
    <t>114-AEO2021.118.highogs-d120120a</t>
  </si>
  <si>
    <t>114-AEO2021.119.highogs-d120120a</t>
  </si>
  <si>
    <t>114-AEO2021.120.highogs-d120120a</t>
  </si>
  <si>
    <t>114-AEO2021.121.highogs-d120120a</t>
  </si>
  <si>
    <t>114-AEO2021.122.highogs-d120120a</t>
  </si>
  <si>
    <t>114-AEO2021.123.highogs-d120120a</t>
  </si>
  <si>
    <t>114-AEO2021.124.highogs-d120120a</t>
  </si>
  <si>
    <t>114-AEO2021.125.highogs-d120120a</t>
  </si>
  <si>
    <t>114-AEO2021.126.highogs-d120120a</t>
  </si>
  <si>
    <t>114-AEO2021.127.highogs-d120120a</t>
  </si>
  <si>
    <t>114-AEO2021.128.highogs-d120120a</t>
  </si>
  <si>
    <t>114-AEO2021.130.</t>
  </si>
  <si>
    <t>114-AEO2021.131.highogs-d120120a</t>
  </si>
  <si>
    <t>114-AEO2021.132.highogs-d120120a</t>
  </si>
  <si>
    <t>114-AEO2021.133.highogs-d120120a</t>
  </si>
  <si>
    <t>114-AEO2021.134.highogs-d120120a</t>
  </si>
  <si>
    <t>114-AEO2021.135.highogs-d120120a</t>
  </si>
  <si>
    <t>114-AEO2021.136.highogs-d120120a</t>
  </si>
  <si>
    <t>114-AEO2021.137.highogs-d120120a</t>
  </si>
  <si>
    <t>114-AEO2021.138.highogs-d120120a</t>
  </si>
  <si>
    <t>114-AEO2021.139.highogs-d120120a</t>
  </si>
  <si>
    <t>114-AEO2021.140.highogs-d120120a</t>
  </si>
  <si>
    <t>114-AEO2021.141.highogs-d120120a</t>
  </si>
  <si>
    <t>114-AEO2021.142.highogs-d120120a</t>
  </si>
  <si>
    <t>114-AEO2021.143.highogs-d120120a</t>
  </si>
  <si>
    <t>114-AEO2021.144.highogs-d120120a</t>
  </si>
  <si>
    <t>114-AEO2021.145.highogs-d120120a</t>
  </si>
  <si>
    <t>114-AEO2021.146.highogs-d120120a</t>
  </si>
  <si>
    <t>114-AEO2021.148.</t>
  </si>
  <si>
    <t>114-AEO2021.149.highogs-d120120a</t>
  </si>
  <si>
    <t>114-AEO2021.150.highogs-d120120a</t>
  </si>
  <si>
    <t>114-AEO2021.151.highogs-d120120a</t>
  </si>
  <si>
    <t>114-AEO2021.152.highogs-d120120a</t>
  </si>
  <si>
    <t>114-AEO2021.153.highogs-d120120a</t>
  </si>
  <si>
    <t>114-AEO2021.154.highogs-d120120a</t>
  </si>
  <si>
    <t>114-AEO2021.155.highogs-d120120a</t>
  </si>
  <si>
    <t>114-AEO2021.156.highogs-d120120a</t>
  </si>
  <si>
    <t>114-AEO2021.157.highogs-d120120a</t>
  </si>
  <si>
    <t>114-AEO2021.158.highogs-d120120a</t>
  </si>
  <si>
    <t>114-AEO2021.159.highogs-d120120a</t>
  </si>
  <si>
    <t>114-AEO2021.160.highogs-d120120a</t>
  </si>
  <si>
    <t>114-AEO2021.161.highogs-d120120a</t>
  </si>
  <si>
    <t>114-AEO2021.162.highogs-d120120a</t>
  </si>
  <si>
    <t>114-AEO2021.163.highogs-d120120a</t>
  </si>
  <si>
    <t>114-AEO2021.164.highogs-d120120a</t>
  </si>
  <si>
    <t>114-AEO2021.167.</t>
  </si>
  <si>
    <t>114-AEO2021.168.highogs-d120120a</t>
  </si>
  <si>
    <t>114-AEO2021.169.highogs-d120120a</t>
  </si>
  <si>
    <t>114-AEO2021.170.highogs-d120120a</t>
  </si>
  <si>
    <t>114-AEO2021.171.highogs-d120120a</t>
  </si>
  <si>
    <t>114-AEO2021.172.highogs-d120120a</t>
  </si>
  <si>
    <t>114-AEO2021.173.highogs-d120120a</t>
  </si>
  <si>
    <t>114-AEO2021.174.highogs-d120120a</t>
  </si>
  <si>
    <t>114-AEO2021.175.highogs-d120120a</t>
  </si>
  <si>
    <t>114-AEO2021.176.highogs-d120120a</t>
  </si>
  <si>
    <t>114-AEO2021.177.highogs-d120120a</t>
  </si>
  <si>
    <t>114-AEO2021.178.highogs-d120120a</t>
  </si>
  <si>
    <t>114-AEO2021.179.highogs-d120120a</t>
  </si>
  <si>
    <t>114-AEO2021.180.highogs-d120120a</t>
  </si>
  <si>
    <t>114-AEO2021.181.highogs-d120120a</t>
  </si>
  <si>
    <t>114-AEO2021.182.highogs-d120120a</t>
  </si>
  <si>
    <t>114-AEO2021.183.highogs-d120120a</t>
  </si>
  <si>
    <t>114-AEO2021.185.</t>
  </si>
  <si>
    <t>114-AEO2021.186.highogs-d120120a</t>
  </si>
  <si>
    <t>114-AEO2021.187.highogs-d120120a</t>
  </si>
  <si>
    <t>114-AEO2021.188.highogs-d120120a</t>
  </si>
  <si>
    <t>114-AEO2021.189.highogs-d120120a</t>
  </si>
  <si>
    <t>114-AEO2021.190.highogs-d120120a</t>
  </si>
  <si>
    <t>114-AEO2021.191.highogs-d120120a</t>
  </si>
  <si>
    <t>114-AEO2021.192.highogs-d120120a</t>
  </si>
  <si>
    <t>114-AEO2021.193.highogs-d120120a</t>
  </si>
  <si>
    <t>114-AEO2021.194.highogs-d120120a</t>
  </si>
  <si>
    <t>114-AEO2021.195.highogs-d120120a</t>
  </si>
  <si>
    <t>114-AEO2021.196.highogs-d120120a</t>
  </si>
  <si>
    <t>114-AEO2021.197.highogs-d120120a</t>
  </si>
  <si>
    <t>114-AEO2021.198.highogs-d120120a</t>
  </si>
  <si>
    <t>114-AEO2021.199.highogs-d120120a</t>
  </si>
  <si>
    <t>114-AEO2021.200.highogs-d120120a</t>
  </si>
  <si>
    <t>114-AEO2021.201.highogs-d120120a</t>
  </si>
  <si>
    <t>114-AEO2021.203.</t>
  </si>
  <si>
    <t>114-AEO2021.204.highogs-d120120a</t>
  </si>
  <si>
    <t>114-AEO2021.205.highogs-d120120a</t>
  </si>
  <si>
    <t>114-AEO2021.206.highogs-d120120a</t>
  </si>
  <si>
    <t>114-AEO2021.207.highogs-d120120a</t>
  </si>
  <si>
    <t>114-AEO2021.208.highogs-d120120a</t>
  </si>
  <si>
    <t>114-AEO2021.209.highogs-d120120a</t>
  </si>
  <si>
    <t>114-AEO2021.210.highogs-d120120a</t>
  </si>
  <si>
    <t>114-AEO2021.211.highogs-d120120a</t>
  </si>
  <si>
    <t>114-AEO2021.212.highogs-d120120a</t>
  </si>
  <si>
    <t>114-AEO2021.213.highogs-d120120a</t>
  </si>
  <si>
    <t>114-AEO2021.214.highogs-d120120a</t>
  </si>
  <si>
    <t>114-AEO2021.215.highogs-d120120a</t>
  </si>
  <si>
    <t>114-AEO2021.216.highogs-d120120a</t>
  </si>
  <si>
    <t>114-AEO2021.217.highogs-d120120a</t>
  </si>
  <si>
    <t>114-AEO2021.218.highogs-d120120a</t>
  </si>
  <si>
    <t>114-AEO2021.219.highogs-d120120a</t>
  </si>
  <si>
    <t>114-AEO2021.222.</t>
  </si>
  <si>
    <t>114-AEO2021.223.highogs-d120120a</t>
  </si>
  <si>
    <t>114-AEO2021.224.highogs-d120120a</t>
  </si>
  <si>
    <t>114-AEO2021.225.highogs-d120120a</t>
  </si>
  <si>
    <t>114-AEO2021.226.highogs-d120120a</t>
  </si>
  <si>
    <t>114-AEO2021.227.highogs-d120120a</t>
  </si>
  <si>
    <t>114-AEO2021.228.highogs-d120120a</t>
  </si>
  <si>
    <t>114-AEO2021.229.highogs-d120120a</t>
  </si>
  <si>
    <t>114-AEO2021.230.highogs-d120120a</t>
  </si>
  <si>
    <t>114-AEO2021.231.highogs-d120120a</t>
  </si>
  <si>
    <t>114-AEO2021.232.highogs-d120120a</t>
  </si>
  <si>
    <t>114-AEO2021.233.highogs-d120120a</t>
  </si>
  <si>
    <t>114-AEO2021.234.highogs-d120120a</t>
  </si>
  <si>
    <t>114-AEO2021.235.highogs-d120120a</t>
  </si>
  <si>
    <t>114-AEO2021.236.highogs-d120120a</t>
  </si>
  <si>
    <t>114-AEO2021.237.highogs-d120120a</t>
  </si>
  <si>
    <t>114-AEO2021.238.highogs-d120120a</t>
  </si>
  <si>
    <t>114-AEO2021.240.</t>
  </si>
  <si>
    <t>114-AEO2021.241.highogs-d120120a</t>
  </si>
  <si>
    <t>114-AEO2021.242.highogs-d120120a</t>
  </si>
  <si>
    <t>114-AEO2021.243.highogs-d120120a</t>
  </si>
  <si>
    <t>114-AEO2021.244.highogs-d120120a</t>
  </si>
  <si>
    <t>114-AEO2021.245.highogs-d120120a</t>
  </si>
  <si>
    <t>114-AEO2021.246.highogs-d120120a</t>
  </si>
  <si>
    <t>114-AEO2021.247.highogs-d120120a</t>
  </si>
  <si>
    <t>114-AEO2021.248.highogs-d120120a</t>
  </si>
  <si>
    <t>114-AEO2021.249.highogs-d120120a</t>
  </si>
  <si>
    <t>114-AEO2021.250.highogs-d120120a</t>
  </si>
  <si>
    <t>114-AEO2021.251.highogs-d120120a</t>
  </si>
  <si>
    <t>114-AEO2021.252.highogs-d120120a</t>
  </si>
  <si>
    <t>114-AEO2021.253.highogs-d120120a</t>
  </si>
  <si>
    <t>114-AEO2021.254.highogs-d120120a</t>
  </si>
  <si>
    <t>114-AEO2021.255.highogs-d120120a</t>
  </si>
  <si>
    <t>114-AEO2021.256.highogs-d120120a</t>
  </si>
  <si>
    <t>114-AEO2021.258.</t>
  </si>
  <si>
    <t>114-AEO2021.259.highogs-d120120a</t>
  </si>
  <si>
    <t>114-AEO2021.260.highogs-d120120a</t>
  </si>
  <si>
    <t>114-AEO2021.261.highogs-d120120a</t>
  </si>
  <si>
    <t>114-AEO2021.262.highogs-d120120a</t>
  </si>
  <si>
    <t>114-AEO2021.263.highogs-d120120a</t>
  </si>
  <si>
    <t>114-AEO2021.264.highogs-d120120a</t>
  </si>
  <si>
    <t>114-AEO2021.265.highogs-d120120a</t>
  </si>
  <si>
    <t>114-AEO2021.266.highogs-d120120a</t>
  </si>
  <si>
    <t>114-AEO2021.267.highogs-d120120a</t>
  </si>
  <si>
    <t>114-AEO2021.268.highogs-d120120a</t>
  </si>
  <si>
    <t>114-AEO2021.269.highogs-d120120a</t>
  </si>
  <si>
    <t>114-AEO2021.270.highogs-d120120a</t>
  </si>
  <si>
    <t>114-AEO2021.271.highogs-d120120a</t>
  </si>
  <si>
    <t>114-AEO2021.272.highogs-d120120a</t>
  </si>
  <si>
    <t>114-AEO2021.273.highogs-d120120a</t>
  </si>
  <si>
    <t>114-AEO2021.274.highogs-d120120a</t>
  </si>
  <si>
    <t>114-AEO2021.277.</t>
  </si>
  <si>
    <t>114-AEO2021.278.highogs-d120120a</t>
  </si>
  <si>
    <t>114-AEO2021.279.highogs-d120120a</t>
  </si>
  <si>
    <t>114-AEO2021.280.highogs-d120120a</t>
  </si>
  <si>
    <t>114-AEO2021.281.highogs-d120120a</t>
  </si>
  <si>
    <t>114-AEO2021.282.highogs-d120120a</t>
  </si>
  <si>
    <t>114-AEO2021.283.highogs-d120120a</t>
  </si>
  <si>
    <t>114-AEO2021.284.highogs-d120120a</t>
  </si>
  <si>
    <t>114-AEO2021.285.highogs-d120120a</t>
  </si>
  <si>
    <t>114-AEO2021.286.highogs-d120120a</t>
  </si>
  <si>
    <t>114-AEO2021.287.highogs-d120120a</t>
  </si>
  <si>
    <t>114-AEO2021.288.highogs-d120120a</t>
  </si>
  <si>
    <t>114-AEO2021.289.highogs-d120120a</t>
  </si>
  <si>
    <t>114-AEO2021.290.highogs-d120120a</t>
  </si>
  <si>
    <t>114-AEO2021.291.highogs-d120120a</t>
  </si>
  <si>
    <t>114-AEO2021.292.highogs-d120120a</t>
  </si>
  <si>
    <t>114-AEO2021.293.highogs-d120120a</t>
  </si>
  <si>
    <t>114-AEO2021.295.</t>
  </si>
  <si>
    <t>114-AEO2021.296.highogs-d120120a</t>
  </si>
  <si>
    <t>114-AEO2021.297.highogs-d120120a</t>
  </si>
  <si>
    <t>114-AEO2021.298.highogs-d120120a</t>
  </si>
  <si>
    <t>Annual Energy Outlook 2020</t>
  </si>
  <si>
    <t>Tables 39, 42, and 53</t>
  </si>
  <si>
    <t>https://www.eia.gov/outlooks/aeo/index.php</t>
  </si>
  <si>
    <t>2020 to 2012</t>
  </si>
  <si>
    <t>*Average of cost of 375-mile and 500-mile range class 8 vehicle taken from LBNL here</t>
  </si>
  <si>
    <t>https://www.hydrogen.energy.gov/pdfs/review20/sa169_hunter_2020_o.pdf</t>
  </si>
  <si>
    <t>Interpolated 2020 price</t>
  </si>
  <si>
    <t>CNG</t>
  </si>
  <si>
    <t>FCEV</t>
  </si>
  <si>
    <t>PHEV</t>
  </si>
  <si>
    <t>electric rail (locomotive prices)</t>
  </si>
  <si>
    <t>Table 4.3</t>
  </si>
  <si>
    <t>https://scag.ca.gov/sites/main/files/file-attachments/crgmsais_-_analysis_of_freight_rail_electrification_in_the_scag_region.pdf?1605991886</t>
  </si>
  <si>
    <t>Southern California Association of Governments</t>
  </si>
  <si>
    <t>Analysis of Freight Rail Electrification in the SCAG Region</t>
  </si>
  <si>
    <t>diesel and fuel cell rail (locomotive prices)</t>
  </si>
  <si>
    <t>https://www.energy.gov/sites/prod/files/2019/04/f62/fcto-h2-at-rail-workshop-2019-ahluwalia.pdf</t>
  </si>
  <si>
    <t>Slides 8 and 9</t>
  </si>
  <si>
    <t>Argonne National Laboratory</t>
  </si>
  <si>
    <t>Total Cost of Ownership for Line Haul, Yard Switchers and Regional Passenger Locomotives - Preliminary Results</t>
  </si>
  <si>
    <t>2012s</t>
  </si>
  <si>
    <t>LDV freight</t>
  </si>
  <si>
    <t>BNVP - 2019 (in 2018 $s)</t>
  </si>
  <si>
    <t>Vehicle including battery</t>
  </si>
  <si>
    <t>Vehicle cost not including battery</t>
  </si>
  <si>
    <t>Battery cost (based on 2019 battery pack price)</t>
  </si>
  <si>
    <t>Calculate vehicle costs (new price and battery share) with 2019 historical data.</t>
  </si>
  <si>
    <t>Calculate with BNEF 2019 battery pack cost (capacity weighted average)</t>
  </si>
  <si>
    <t>Share of battery for EPS purposes</t>
  </si>
  <si>
    <t>Calculations to find vehicle cost not including battery</t>
  </si>
  <si>
    <t>Vehicle plus battery cost (2024)</t>
  </si>
  <si>
    <t>Battery cost (as in CARB, $173.8 in 2024)</t>
  </si>
  <si>
    <t>Battery share</t>
  </si>
  <si>
    <t>2024 Vehicle cost</t>
  </si>
  <si>
    <t>Class</t>
  </si>
  <si>
    <t>Average vehicle cost 2024</t>
  </si>
  <si>
    <t>2-3</t>
  </si>
  <si>
    <t>4-5</t>
  </si>
  <si>
    <t>6-7</t>
  </si>
  <si>
    <t>7-8 Tractors</t>
  </si>
  <si>
    <t>Battery size</t>
  </si>
  <si>
    <t>Battery cost</t>
  </si>
  <si>
    <t>imputed $/KWh (CARB 2024)</t>
  </si>
  <si>
    <t>Vehicle cost including battery</t>
  </si>
  <si>
    <t>Average</t>
  </si>
  <si>
    <t>7-8 Tractor - electric</t>
  </si>
  <si>
    <t>Use same battery price as LDVs, in line with ICCT's assumption:</t>
  </si>
  <si>
    <t>"Both battery pack and fuel cell systems are assumed to use similar technology in heavy-duty applications as in light-duty, and  therefore these component prices are assumed to follow price projections for lightduty vehicles.</t>
  </si>
  <si>
    <t>International Council on Clean Transportation</t>
  </si>
  <si>
    <t>"Transitioning to zero-emission heavy-duty freight vehicles"</t>
  </si>
  <si>
    <t>https://theicct.org/publications/transitioning-zero-emission-heavy-duty-freight-vehicles</t>
  </si>
  <si>
    <t>$/kWh</t>
  </si>
  <si>
    <t>per BNEF - weighted average battery pack price</t>
  </si>
  <si>
    <t>Bloomberg New Energy Finance</t>
  </si>
  <si>
    <t xml:space="preserve">“Battery Pack Prices Fall as Market Ramps Up with Market Average at $156/KWh in 2019” </t>
  </si>
  <si>
    <t>https://about.bnef.com/blog/battery-pack-prices-fall-as-market-ramps-up-with-market-average-at-156-kwh-in-2019/</t>
  </si>
  <si>
    <t>Battery calculations</t>
  </si>
  <si>
    <t>Normal</t>
  </si>
  <si>
    <t>Long</t>
  </si>
  <si>
    <t>Diff</t>
  </si>
  <si>
    <t>Vehicle cost and battery cost in ARB analysis (2024)</t>
  </si>
  <si>
    <t>imputed $/KWh</t>
  </si>
  <si>
    <t xml:space="preserve">2018 dollars, not stated directly, but rather is </t>
  </si>
  <si>
    <t>inferred from use of 2018 dollars elsewhere in regulatory documents.</t>
  </si>
  <si>
    <t>Source: CARB</t>
  </si>
  <si>
    <t>PUBLIC HEARING TO CONSIDER THE PROPOSED ADVANCED CLEAN TRUCKS REGULATION</t>
  </si>
  <si>
    <t>https://ww3.arb.ca.gov/regact/2019/act2019/isor.pdf</t>
  </si>
  <si>
    <t>Color Key:</t>
  </si>
  <si>
    <t>Copied from CARB source</t>
  </si>
  <si>
    <t>Added notes/calculation</t>
  </si>
  <si>
    <t>Sales - diesel and gasoline</t>
  </si>
  <si>
    <t>In 2012 $s for rows 20 and 21</t>
  </si>
  <si>
    <t>2021-2023 MY</t>
  </si>
  <si>
    <t>2024-2026 MY</t>
  </si>
  <si>
    <t>2027-2030 MY</t>
  </si>
  <si>
    <t>Class 2b-3 Pickup/Van</t>
  </si>
  <si>
    <t>Model Year</t>
  </si>
  <si>
    <t>Class 2b-3</t>
  </si>
  <si>
    <t>Class 4-5</t>
  </si>
  <si>
    <t>Class 6-7</t>
  </si>
  <si>
    <t>Class 8</t>
  </si>
  <si>
    <t>Class 7-8 Tractor</t>
  </si>
  <si>
    <t>Vocational Vehicles*</t>
  </si>
  <si>
    <t>Tractors</t>
  </si>
  <si>
    <t>Calculated LDV Average</t>
  </si>
  <si>
    <t>*Vocational Vehicles encompass Class 8 non-tractor vehicles according to the EIA.</t>
  </si>
  <si>
    <t>Note that E3 groups Class 8 non-tractors with Class 7-8 tractors in HDV freight.</t>
  </si>
  <si>
    <t>sum</t>
  </si>
  <si>
    <t>LDV Freight</t>
  </si>
  <si>
    <t>HDV Freight</t>
  </si>
  <si>
    <t>Gasoline and Diesel Vehicle Starting Prices:</t>
  </si>
  <si>
    <t>Sales Share (2024-2030)</t>
  </si>
  <si>
    <t>Vehicle Group</t>
  </si>
  <si>
    <t>Vehicle Price</t>
  </si>
  <si>
    <t>* E3 categorizes Class 8 non-tractors and Class 7-8 tractors as HDV freight.</t>
  </si>
  <si>
    <t>Class 2b-3 - Gasoline</t>
  </si>
  <si>
    <t>This file uses EIA's definition that includes Class 8 non-tractors in vocational vehicles/LDV freight.</t>
  </si>
  <si>
    <t>Class 2b-3 - Diesel</t>
  </si>
  <si>
    <t>LDV freight sales - DIESEL ONLY</t>
  </si>
  <si>
    <t>Class 7-8 Tractors</t>
  </si>
  <si>
    <t>2018 $s</t>
  </si>
  <si>
    <t>2012 $s</t>
  </si>
  <si>
    <t>Calculated LDV Avg - Diesel</t>
  </si>
  <si>
    <t>Use ratio of Gasoline/Diesel for Class 2b-3 for calculated gasoline value:</t>
  </si>
  <si>
    <t>Calculated LDV Avg - Gasoline</t>
  </si>
  <si>
    <t>BEV and FCEV Price Forecasts:</t>
  </si>
  <si>
    <t>Sales Share - DIESEL ONLY (2024-2030)</t>
  </si>
  <si>
    <t>2024 MY</t>
  </si>
  <si>
    <t>2025 MY</t>
  </si>
  <si>
    <t>2026 MY</t>
  </si>
  <si>
    <t>2027 MY</t>
  </si>
  <si>
    <t>2028 MY</t>
  </si>
  <si>
    <t>2029 MY</t>
  </si>
  <si>
    <t>2030 MY</t>
  </si>
  <si>
    <t>Class 2b-3 - Electric Normal Range</t>
  </si>
  <si>
    <t>Class 2b-3 - Electric Long Range</t>
  </si>
  <si>
    <t>Class 4-5 - Electric Normal Range</t>
  </si>
  <si>
    <t>Class 4-5 - Electric Long Range</t>
  </si>
  <si>
    <t>Class 6-7 - Electric Normal Range</t>
  </si>
  <si>
    <t>Class 6-7 - Electric Long Range</t>
  </si>
  <si>
    <t>Class 8 - Electric Normal Range</t>
  </si>
  <si>
    <t>Class 8 - Electric Long Range</t>
  </si>
  <si>
    <t>Class 7-8 Tractor - Electric</t>
  </si>
  <si>
    <t>Class 7-8 Tractor - Fuel Cell</t>
  </si>
  <si>
    <t>Ratio of Fuel Cell to Electric</t>
  </si>
  <si>
    <t>Diesel fraction within class 2b-3</t>
  </si>
  <si>
    <t>ISOR states:</t>
  </si>
  <si>
    <t>Natural Gas - LDV per AEO and USEPS</t>
  </si>
  <si>
    <t>Ratio of natural gas to diesel</t>
  </si>
  <si>
    <t>Freight New Trucks Sales (Case High oil and gas supply)</t>
  </si>
  <si>
    <t>https://www.eia.gov/outlooks/aeo/data/browser/#/?id=58-AEO2021&amp;region=0-0&amp;cases=highogs&amp;start=2019&amp;end=2050&amp;f=A&amp;linechart=highogs-d120120a.198-58-AEO2021~highogs-d120120a.199-58-AEO2021~highogs-d120120a.200-58-AEO2021~highogs-d120120a.201-58-AEO2021~highogs-d120120a.202-58-AEO2021~highogs-d120120a.203-58-AEO2021~highogs-d120120a.204-58-AEO2021~highogs-d120120a.205-58-AEO2021~highogs-d120120a.206-58-AEO2021~highogs-d120120a.207-58-AEO2021~highogs-d120120a.209-58-AEO2021~highogs-d120120a.210-58-AEO2021~highogs-d120120a.211-58-AEO2021~highogs-d120120a.212-58-AEO2021~highogs-d120120a.213-58-AEO2021~highogs-d120120a.214-58-AEO2021~highogs-d120120a.215-58-AEO2021~highogs-d120120a.216-58-AEO2021~highogs-d120120a.217-58-AEO2021~highogs-d120120a.218-58-AEO2021~~~~~~~~~~&amp;ctype=linechart&amp;sourcekey=0</t>
  </si>
  <si>
    <t>10:52:58 GMT-0700 (Pacific Daylight Time)</t>
  </si>
  <si>
    <t>Year</t>
  </si>
  <si>
    <t>Light Medium: Diesel thousands</t>
  </si>
  <si>
    <t>Light Medium: Motor Gasoline thousands</t>
  </si>
  <si>
    <t>Light Medium: Propane thousands</t>
  </si>
  <si>
    <t>Light Medium: Natural Gas thousands</t>
  </si>
  <si>
    <t>Light Medium: Ethanol-Flex Fuel thousands</t>
  </si>
  <si>
    <t>Light Medium: Electric thousands</t>
  </si>
  <si>
    <t>Light Medium: Plug-in Diesel Hybrid thousands</t>
  </si>
  <si>
    <t>Light Medium: Plug-in Gasoline Hybrid thousands</t>
  </si>
  <si>
    <t>Light Medium: Fuel Cell thousands</t>
  </si>
  <si>
    <t>Light Medium thousands</t>
  </si>
  <si>
    <t>Medium: Diesel thousands</t>
  </si>
  <si>
    <t>Medium: Motor Gasoline thousands</t>
  </si>
  <si>
    <t>Medium: Propane thousands</t>
  </si>
  <si>
    <t>Medium: Natural Gas thousands</t>
  </si>
  <si>
    <t>Medium: Ethanol-Flex Fuel thousands</t>
  </si>
  <si>
    <t>Medium: Electric thousands</t>
  </si>
  <si>
    <t>Medium: Plug-in Diesel Hybrid thousands</t>
  </si>
  <si>
    <t>Medium: Plug-in Gasoline Hybrid thousands</t>
  </si>
  <si>
    <t>Medium: Fuel Cell thousands</t>
  </si>
  <si>
    <t>Medium thousands</t>
  </si>
  <si>
    <t>Fleet Vehicle Sales Commercial Light Trucks (Case High oil and gas supply)</t>
  </si>
  <si>
    <t>https://www.eia.gov/outlooks/aeo/data/browser/#/?id=54-AEO2021&amp;region=0-0&amp;cases=highogs&amp;start=2019&amp;end=2050&amp;f=A&amp;linechart=highogs-d120120a.57-54-AEO2021~highogs-d120120a.58-54-AEO2021~highogs-d120120a.59-54-AEO2021~highogs-d120120a.60-54-AEO2021~highogs-d120120a.61-54-AEO2021~highogs-d120120a.62-54-AEO2021~highogs-d120120a.63-54-AEO2021~highogs-d120120a.64-54-AEO2021~highogs-d120120a.65-54-AEO2021~highogs-d120120a.66-54-AEO2021&amp;ctype=linechart&amp;sourcekey=0</t>
  </si>
  <si>
    <t>10:53:55 GMT-0700 (Pacific Daylight Time)</t>
  </si>
  <si>
    <t>Gasoline thousands</t>
  </si>
  <si>
    <t>TDI Diesel thousands</t>
  </si>
  <si>
    <t>Propane thousands</t>
  </si>
  <si>
    <t>CNG/LNG thousands</t>
  </si>
  <si>
    <t>Ethanol Flex thousands</t>
  </si>
  <si>
    <t>Electric thousands</t>
  </si>
  <si>
    <t>Plug-in Gas thousands</t>
  </si>
  <si>
    <t>Plug-in Diesel thousands</t>
  </si>
  <si>
    <t>Fuel Cell thousands</t>
  </si>
  <si>
    <t>Total thousands</t>
  </si>
  <si>
    <t>total LDV freight</t>
  </si>
  <si>
    <t>LDV-freight</t>
  </si>
  <si>
    <t>CARB</t>
  </si>
  <si>
    <t>Public Hearing to Consider the Proposed Advanced Clean Trucks Regulation. Initial Statement of Reasons (ISOR).</t>
  </si>
  <si>
    <t>Tables IX-2, IX-6, IX-7, IX-9</t>
  </si>
  <si>
    <t>Energy and Environmental Economics (E3)</t>
  </si>
  <si>
    <t>Achieving Carbon Neutrality in California (Revised Report): 2045 Abatement Cost Estimates</t>
  </si>
  <si>
    <t>https://ww2.arb.ca.gov/sites/default/files/2020-10/e3_cn_final_cost_data_supplement_oct2020.xlsx</t>
  </si>
  <si>
    <t>"MDV &amp; HDV Decarbonization" sheet</t>
  </si>
  <si>
    <t>diesel and electric freight HDV prices</t>
  </si>
  <si>
    <t>https://eta-publications.lbl.gov/sites/default/files/finalfinal_ehdv_report_final_15marforupload.pdf</t>
  </si>
  <si>
    <t>Why Regional and Long-Haul Trucks are Primed for Electrification Now</t>
  </si>
  <si>
    <t>Figure 5</t>
  </si>
  <si>
    <t>other freight HDV prices</t>
  </si>
  <si>
    <t>Market Segmentation Analysis of Medium and Heavy Duty Trucks with a Fuel Cell Emphasis</t>
  </si>
  <si>
    <t>Slide 11</t>
  </si>
  <si>
    <t>Financial Analysis of Battery Electric Transit Buses</t>
  </si>
  <si>
    <t>https://afdc.energy.gov/files/u/publication/financial_analysis_be_transit_buses.pdf</t>
  </si>
  <si>
    <t>Table 2</t>
  </si>
  <si>
    <t>For freight LDVs, we calculate a sales weighted price for gasoline, diesel, and BEV</t>
  </si>
  <si>
    <t>other passenger HDV prices</t>
  </si>
  <si>
    <t>For HDVs, we take diesel and BEV prices from recent reports from NREL and LBNL.</t>
  </si>
  <si>
    <t>For all other vehicle types except LNG, we use an additional NREL report that gives</t>
  </si>
  <si>
    <t>vehicle prices by technology. For LPG, we use the ratio of CNG:LNG prices in LDVs.</t>
  </si>
  <si>
    <t>entire train). We assume the price does not change with time. Our source data</t>
  </si>
  <si>
    <t>does not inlcude the price of an electric passenger locomotive. Therefore, we use</t>
  </si>
  <si>
    <t>the ratio of electric:diesel freight locomotives to calculate this value.</t>
  </si>
  <si>
    <t xml:space="preserve">vehicles, based on price data from CARB and AEO sales. We use the trajectory of </t>
  </si>
  <si>
    <t>passenger LDV prices to project to 2050 except for gasoline and diesel vehicles, which are</t>
  </si>
  <si>
    <t>conventional technologies where we assume the price will remain relatively constant.</t>
  </si>
  <si>
    <t xml:space="preserve">We use the trajectory of passenger LDV prices to project to 2050 except for diesel </t>
  </si>
  <si>
    <t>vehicles, which is a conventional technology where we assume the price will remain</t>
  </si>
  <si>
    <t>relatively constant. We assign gasoline HDVs the same price as diesel HDVs.</t>
  </si>
  <si>
    <t>Sales shared for LDV freight -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</si>
</sst>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&quot;$&quot;#,##0"/>
    <numFmt numFmtId="165" formatCode="0.000"/>
    <numFmt numFmtId="166" formatCode="0.0"/>
    <numFmt numFmtId="167" formatCode="_(&quot;$&quot;* #,##0_);_(&quot;$&quot;* \(#,##0\);_(&quot;$&quot;* &quot;-&quot;??_);_(@_)"/>
    <numFmt numFmtId="168" formatCode="_(&quot;$&quot;* #,##0.0_);_(&quot;$&quot;* \(#,##0.0\);_(&quot;$&quot;* &quot;-&quot;??_);_(@_)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1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44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9" fontId="6" fillId="0" borderId="0" applyFont="0" applyFill="0" applyBorder="0" applyAlignment="0" applyProtection="0"/>
  </cellStyleXfs>
  <cellXfs count="77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2" borderId="0" xfId="0" applyFont="1" applyFill="1" applyAlignment="1">
      <alignment horizontal="right" wrapText="1"/>
    </xf>
    <xf numFmtId="1" fontId="0" fillId="0" borderId="0" xfId="0" applyNumberFormat="1"/>
    <xf numFmtId="0" fontId="0" fillId="0" borderId="0" xfId="0" applyFill="1"/>
    <xf numFmtId="0" fontId="5" fillId="0" borderId="0" xfId="0" applyFont="1"/>
    <xf numFmtId="0" fontId="0" fillId="0" borderId="0" xfId="0" applyFill="1" applyAlignment="1">
      <alignment horizontal="left"/>
    </xf>
    <xf numFmtId="164" fontId="0" fillId="0" borderId="0" xfId="8" applyNumberFormat="1" applyFont="1"/>
    <xf numFmtId="0" fontId="1" fillId="2" borderId="0" xfId="0" applyFont="1" applyFill="1" applyAlignment="1">
      <alignment horizontal="right"/>
    </xf>
    <xf numFmtId="1" fontId="0" fillId="3" borderId="0" xfId="0" applyNumberFormat="1" applyFill="1"/>
    <xf numFmtId="0" fontId="0" fillId="3" borderId="0" xfId="0" applyFill="1"/>
    <xf numFmtId="0" fontId="7" fillId="0" borderId="0" xfId="9"/>
    <xf numFmtId="0" fontId="0" fillId="0" borderId="0" xfId="0" applyAlignment="1">
      <alignment wrapText="1"/>
    </xf>
    <xf numFmtId="0" fontId="1" fillId="2" borderId="0" xfId="0" applyFont="1" applyFill="1" applyAlignment="1">
      <alignment wrapText="1"/>
    </xf>
    <xf numFmtId="0" fontId="0" fillId="0" borderId="0" xfId="0" applyAlignment="1">
      <alignment horizontal="left" wrapText="1"/>
    </xf>
    <xf numFmtId="0" fontId="0" fillId="0" borderId="0" xfId="0" applyFont="1"/>
    <xf numFmtId="0" fontId="0" fillId="2" borderId="0" xfId="0" applyFill="1"/>
    <xf numFmtId="0" fontId="0" fillId="4" borderId="0" xfId="0" applyFill="1"/>
    <xf numFmtId="165" fontId="0" fillId="0" borderId="0" xfId="0" applyNumberFormat="1"/>
    <xf numFmtId="0" fontId="0" fillId="0" borderId="0" xfId="0" applyAlignment="1">
      <alignment horizontal="left"/>
    </xf>
    <xf numFmtId="0" fontId="8" fillId="0" borderId="0" xfId="0" applyFont="1"/>
    <xf numFmtId="1" fontId="0" fillId="0" borderId="0" xfId="0" applyNumberFormat="1" applyFill="1"/>
    <xf numFmtId="166" fontId="0" fillId="0" borderId="0" xfId="0" applyNumberFormat="1"/>
    <xf numFmtId="166" fontId="0" fillId="4" borderId="0" xfId="0" applyNumberFormat="1" applyFill="1"/>
    <xf numFmtId="0" fontId="1" fillId="3" borderId="0" xfId="0" applyFont="1" applyFill="1"/>
    <xf numFmtId="10" fontId="0" fillId="0" borderId="0" xfId="0" applyNumberFormat="1"/>
    <xf numFmtId="0" fontId="0" fillId="5" borderId="0" xfId="0" applyFill="1"/>
    <xf numFmtId="0" fontId="7" fillId="0" borderId="0" xfId="9" applyAlignment="1">
      <alignment wrapText="1"/>
    </xf>
    <xf numFmtId="0" fontId="0" fillId="0" borderId="0" xfId="0" applyAlignment="1">
      <alignment horizontal="center"/>
    </xf>
    <xf numFmtId="167" fontId="6" fillId="0" borderId="0" xfId="8" applyNumberFormat="1" applyFont="1" applyFill="1"/>
    <xf numFmtId="167" fontId="0" fillId="0" borderId="0" xfId="0" applyNumberFormat="1"/>
    <xf numFmtId="9" fontId="0" fillId="0" borderId="0" xfId="10" applyFont="1"/>
    <xf numFmtId="44" fontId="0" fillId="0" borderId="0" xfId="0" applyNumberFormat="1"/>
    <xf numFmtId="0" fontId="1" fillId="6" borderId="0" xfId="0" applyFont="1" applyFill="1"/>
    <xf numFmtId="168" fontId="0" fillId="0" borderId="0" xfId="8" applyNumberFormat="1" applyFont="1"/>
    <xf numFmtId="10" fontId="0" fillId="0" borderId="0" xfId="10" applyNumberFormat="1" applyFont="1"/>
    <xf numFmtId="0" fontId="0" fillId="6" borderId="0" xfId="0" applyFill="1"/>
    <xf numFmtId="167" fontId="0" fillId="0" borderId="0" xfId="8" applyNumberFormat="1" applyFont="1"/>
    <xf numFmtId="49" fontId="0" fillId="0" borderId="0" xfId="0" applyNumberFormat="1"/>
    <xf numFmtId="15" fontId="0" fillId="0" borderId="0" xfId="0" applyNumberFormat="1"/>
    <xf numFmtId="0" fontId="0" fillId="0" borderId="0" xfId="0" applyAlignment="1"/>
    <xf numFmtId="0" fontId="1" fillId="0" borderId="5" xfId="0" applyFont="1" applyBorder="1"/>
    <xf numFmtId="0" fontId="0" fillId="7" borderId="6" xfId="0" applyFill="1" applyBorder="1"/>
    <xf numFmtId="0" fontId="0" fillId="8" borderId="7" xfId="0" applyFill="1" applyBorder="1"/>
    <xf numFmtId="0" fontId="9" fillId="0" borderId="0" xfId="0" applyFont="1"/>
    <xf numFmtId="0" fontId="0" fillId="7" borderId="0" xfId="0" applyFill="1"/>
    <xf numFmtId="0" fontId="1" fillId="7" borderId="0" xfId="0" applyFont="1" applyFill="1" applyAlignment="1">
      <alignment horizontal="center"/>
    </xf>
    <xf numFmtId="0" fontId="1" fillId="7" borderId="0" xfId="0" applyFont="1" applyFill="1"/>
    <xf numFmtId="44" fontId="0" fillId="7" borderId="0" xfId="8" applyFont="1" applyFill="1"/>
    <xf numFmtId="0" fontId="1" fillId="7" borderId="0" xfId="0" applyFont="1" applyFill="1" applyBorder="1" applyAlignment="1">
      <alignment horizontal="center"/>
    </xf>
    <xf numFmtId="0" fontId="1" fillId="7" borderId="8" xfId="0" applyFont="1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7" borderId="0" xfId="0" applyFill="1" applyBorder="1" applyAlignment="1">
      <alignment horizontal="center"/>
    </xf>
    <xf numFmtId="0" fontId="0" fillId="7" borderId="8" xfId="0" applyFill="1" applyBorder="1" applyAlignment="1">
      <alignment horizontal="center"/>
    </xf>
    <xf numFmtId="0" fontId="1" fillId="8" borderId="0" xfId="0" applyFont="1" applyFill="1"/>
    <xf numFmtId="44" fontId="0" fillId="8" borderId="0" xfId="0" applyNumberFormat="1" applyFill="1"/>
    <xf numFmtId="0" fontId="0" fillId="8" borderId="0" xfId="0" applyFill="1"/>
    <xf numFmtId="0" fontId="1" fillId="7" borderId="11" xfId="0" applyFont="1" applyFill="1" applyBorder="1" applyAlignment="1">
      <alignment horizontal="center"/>
    </xf>
    <xf numFmtId="9" fontId="0" fillId="7" borderId="0" xfId="10" applyFont="1" applyFill="1" applyAlignment="1">
      <alignment horizontal="center"/>
    </xf>
    <xf numFmtId="9" fontId="0" fillId="7" borderId="8" xfId="10" applyFont="1" applyFill="1" applyBorder="1" applyAlignment="1">
      <alignment horizontal="center"/>
    </xf>
    <xf numFmtId="0" fontId="1" fillId="8" borderId="0" xfId="0" applyFont="1" applyFill="1" applyAlignment="1">
      <alignment horizontal="left"/>
    </xf>
    <xf numFmtId="9" fontId="0" fillId="8" borderId="0" xfId="10" applyFont="1" applyFill="1" applyAlignment="1">
      <alignment horizontal="center"/>
    </xf>
    <xf numFmtId="9" fontId="0" fillId="8" borderId="0" xfId="10" applyFont="1" applyFill="1" applyBorder="1" applyAlignment="1">
      <alignment horizontal="center"/>
    </xf>
    <xf numFmtId="0" fontId="1" fillId="8" borderId="0" xfId="0" applyFont="1" applyFill="1" applyAlignment="1">
      <alignment wrapText="1"/>
    </xf>
    <xf numFmtId="0" fontId="1" fillId="7" borderId="0" xfId="0" applyFont="1" applyFill="1" applyAlignment="1">
      <alignment horizontal="center" wrapText="1"/>
    </xf>
    <xf numFmtId="9" fontId="0" fillId="7" borderId="0" xfId="10" applyFont="1" applyFill="1"/>
    <xf numFmtId="44" fontId="0" fillId="0" borderId="0" xfId="8" applyFont="1"/>
    <xf numFmtId="1" fontId="0" fillId="0" borderId="0" xfId="10" applyNumberFormat="1" applyFont="1"/>
    <xf numFmtId="0" fontId="1" fillId="0" borderId="0" xfId="0" applyFont="1" applyFill="1"/>
    <xf numFmtId="0" fontId="7" fillId="0" borderId="0" xfId="9" applyFill="1"/>
    <xf numFmtId="0" fontId="0" fillId="0" borderId="0" xfId="0" applyAlignment="1">
      <alignment vertical="top"/>
    </xf>
    <xf numFmtId="0" fontId="1" fillId="7" borderId="9" xfId="0" applyFont="1" applyFill="1" applyBorder="1" applyAlignment="1">
      <alignment horizontal="center" vertical="center" wrapText="1"/>
    </xf>
    <xf numFmtId="0" fontId="1" fillId="7" borderId="0" xfId="0" applyFont="1" applyFill="1" applyBorder="1" applyAlignment="1">
      <alignment horizontal="center" vertical="center" wrapText="1"/>
    </xf>
    <xf numFmtId="0" fontId="1" fillId="7" borderId="9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14" fontId="0" fillId="0" borderId="0" xfId="0" applyNumberFormat="1"/>
  </cellXfs>
  <cellStyles count="11">
    <cellStyle name="Body: normal cell" xfId="4" xr:uid="{00000000-0005-0000-0000-000000000000}"/>
    <cellStyle name="Currency" xfId="8" builtinId="4"/>
    <cellStyle name="Font: Calibri, 9pt regular" xfId="6" xr:uid="{00000000-0005-0000-0000-000002000000}"/>
    <cellStyle name="Footnotes: top row" xfId="2" xr:uid="{00000000-0005-0000-0000-000003000000}"/>
    <cellStyle name="Header: bottom row" xfId="5" xr:uid="{00000000-0005-0000-0000-000004000000}"/>
    <cellStyle name="Hyperlink" xfId="9" builtinId="8"/>
    <cellStyle name="Normal" xfId="0" builtinId="0"/>
    <cellStyle name="Normal 2" xfId="1" xr:uid="{00000000-0005-0000-0000-000007000000}"/>
    <cellStyle name="Parent row" xfId="3" xr:uid="{00000000-0005-0000-0000-000008000000}"/>
    <cellStyle name="Percent" xfId="10" builtinId="5"/>
    <cellStyle name="Table title" xfId="7" xr:uid="{00000000-0005-0000-0000-00000A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14287</xdr:colOff>
      <xdr:row>32</xdr:row>
      <xdr:rowOff>19450</xdr:rowOff>
    </xdr:from>
    <xdr:to>
      <xdr:col>17</xdr:col>
      <xdr:colOff>100066</xdr:colOff>
      <xdr:row>39</xdr:row>
      <xdr:rowOff>76211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AB30C4-AEE4-4338-93C8-A74A76CAA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9262" y="6353575"/>
          <a:ext cx="6562779" cy="1323586"/>
        </a:xfrm>
        <a:prstGeom prst="rect">
          <a:avLst/>
        </a:prstGeom>
      </xdr:spPr>
    </xdr:pic>
    <xdr:clientData/>
  </xdr:twoCellAnchor>
  <xdr:twoCellAnchor editAs="oneCell">
    <xdr:from>
      <xdr:col>7</xdr:col>
      <xdr:colOff>479425</xdr:colOff>
      <xdr:row>23</xdr:row>
      <xdr:rowOff>149204</xdr:rowOff>
    </xdr:from>
    <xdr:to>
      <xdr:col>17</xdr:col>
      <xdr:colOff>69900</xdr:colOff>
      <xdr:row>31</xdr:row>
      <xdr:rowOff>103200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C3BA81-402B-42DD-94D5-0AC2E024C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94400" y="4854554"/>
          <a:ext cx="6067475" cy="1401796"/>
        </a:xfrm>
        <a:prstGeom prst="rect">
          <a:avLst/>
        </a:prstGeom>
      </xdr:spPr>
    </xdr:pic>
    <xdr:clientData/>
  </xdr:twoCellAnchor>
  <xdr:twoCellAnchor editAs="oneCell">
    <xdr:from>
      <xdr:col>6</xdr:col>
      <xdr:colOff>596899</xdr:colOff>
      <xdr:row>40</xdr:row>
      <xdr:rowOff>107973</xdr:rowOff>
    </xdr:from>
    <xdr:to>
      <xdr:col>16</xdr:col>
      <xdr:colOff>401691</xdr:colOff>
      <xdr:row>45</xdr:row>
      <xdr:rowOff>134945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347FCD-78F4-400E-A851-5105BD9C9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64174" y="7889898"/>
          <a:ext cx="6281792" cy="9318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3</xdr:col>
      <xdr:colOff>382759</xdr:colOff>
      <xdr:row>14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CD980-1030-43EC-ABF8-B6D3EDA28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28775"/>
          <a:ext cx="5154784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11906</xdr:colOff>
      <xdr:row>28</xdr:row>
      <xdr:rowOff>80960</xdr:rowOff>
    </xdr:from>
    <xdr:to>
      <xdr:col>1</xdr:col>
      <xdr:colOff>743445</xdr:colOff>
      <xdr:row>37</xdr:row>
      <xdr:rowOff>119856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1155F0-7C43-4E7A-A900-7ED6CED54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06" y="5186360"/>
          <a:ext cx="2893714" cy="16867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7938</xdr:rowOff>
    </xdr:from>
    <xdr:to>
      <xdr:col>3</xdr:col>
      <xdr:colOff>934559</xdr:colOff>
      <xdr:row>49</xdr:row>
      <xdr:rowOff>44449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799332-3E32-4C00-BB9D-4D446969C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208963"/>
          <a:ext cx="5706584" cy="1122361"/>
        </a:xfrm>
        <a:prstGeom prst="rect">
          <a:avLst/>
        </a:prstGeom>
      </xdr:spPr>
    </xdr:pic>
    <xdr:clientData/>
  </xdr:twoCellAnchor>
  <xdr:twoCellAnchor editAs="oneCell">
    <xdr:from>
      <xdr:col>0</xdr:col>
      <xdr:colOff>31751</xdr:colOff>
      <xdr:row>50</xdr:row>
      <xdr:rowOff>28070</xdr:rowOff>
    </xdr:from>
    <xdr:to>
      <xdr:col>4</xdr:col>
      <xdr:colOff>468314</xdr:colOff>
      <xdr:row>54</xdr:row>
      <xdr:rowOff>147636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06D994-75BF-4009-9F7D-0F7A700D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751" y="9495920"/>
          <a:ext cx="6389688" cy="843466"/>
        </a:xfrm>
        <a:prstGeom prst="rect">
          <a:avLst/>
        </a:prstGeom>
      </xdr:spPr>
    </xdr:pic>
    <xdr:clientData/>
  </xdr:twoCellAnchor>
  <xdr:twoCellAnchor editAs="oneCell">
    <xdr:from>
      <xdr:col>4</xdr:col>
      <xdr:colOff>1111250</xdr:colOff>
      <xdr:row>2</xdr:row>
      <xdr:rowOff>166688</xdr:rowOff>
    </xdr:from>
    <xdr:to>
      <xdr:col>9</xdr:col>
      <xdr:colOff>883542</xdr:colOff>
      <xdr:row>13</xdr:row>
      <xdr:rowOff>155575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907BD74-5475-4573-A657-8A7F06CDC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64375" y="528638"/>
          <a:ext cx="6211192" cy="1979612"/>
        </a:xfrm>
        <a:prstGeom prst="rect">
          <a:avLst/>
        </a:prstGeom>
      </xdr:spPr>
    </xdr:pic>
    <xdr:clientData/>
  </xdr:twoCellAnchor>
  <xdr:twoCellAnchor editAs="oneCell">
    <xdr:from>
      <xdr:col>0</xdr:col>
      <xdr:colOff>198439</xdr:colOff>
      <xdr:row>77</xdr:row>
      <xdr:rowOff>166687</xdr:rowOff>
    </xdr:from>
    <xdr:to>
      <xdr:col>4</xdr:col>
      <xdr:colOff>508002</xdr:colOff>
      <xdr:row>86</xdr:row>
      <xdr:rowOff>49237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7BF42A-8DA1-43FF-95F4-E3D83B1B64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-5820" t="58889" r="8022" b="-2256"/>
        <a:stretch/>
      </xdr:blipFill>
      <xdr:spPr>
        <a:xfrm>
          <a:off x="198439" y="14520862"/>
          <a:ext cx="6262688" cy="15113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351187</xdr:colOff>
      <xdr:row>27</xdr:row>
      <xdr:rowOff>166688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75887" cy="50530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</xdr:rowOff>
    </xdr:from>
    <xdr:to>
      <xdr:col>11</xdr:col>
      <xdr:colOff>279167</xdr:colOff>
      <xdr:row>53</xdr:row>
      <xdr:rowOff>17697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67301"/>
          <a:ext cx="7403867" cy="45420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0</xdr:row>
      <xdr:rowOff>0</xdr:rowOff>
    </xdr:from>
    <xdr:to>
      <xdr:col>11</xdr:col>
      <xdr:colOff>553030</xdr:colOff>
      <xdr:row>10</xdr:row>
      <xdr:rowOff>28845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0" y="0"/>
          <a:ext cx="4153480" cy="193384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mdeng/Dropbox%20(Energy%20Innovation)/Documents/Energy%20Policy%20Simulator/California/3.0%20Update/Data%20Sources/trans/BNVP/BAU%20New%20Vehicle%20Price_US%20for%20referenc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mdeng/Dropbox%20(Energy%20Innovation)/Documents/Energy%20Policy%20Simulator/California/3.0%20Update/Data%20Sources/trans/BNVP/e3_cn_final_cost_data_supplement_oct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39"/>
      <sheetName val="AEO 42"/>
      <sheetName val="AEO 53"/>
      <sheetName val="BEV and PHEV Price Calcs"/>
      <sheetName val="LDV Shares"/>
      <sheetName val="Hydrogen Vehicle Calcs"/>
      <sheetName val="Conventional Daycab Trucks"/>
      <sheetName val="Conventional Sleeper Trucks"/>
      <sheetName val="Passenger Aircraft"/>
      <sheetName val="Ships"/>
      <sheetName val="Motorbikes"/>
      <sheetName val="BNVP-LDVs-psgr"/>
      <sheetName val="BNVP-LDVs-frgt"/>
      <sheetName val="BNVP-HDVs-psgr"/>
      <sheetName val="BNVP-HDVs-frgt"/>
      <sheetName val="BNVP-aircraft-psgr"/>
      <sheetName val="BNVP-aircraft-frgt"/>
      <sheetName val="BNVP-rail-psgr"/>
      <sheetName val="BNVP-rail-frgt"/>
      <sheetName val="BNVP-ships-psgr"/>
      <sheetName val="BNVP-ships-frgt"/>
      <sheetName val="BNVP-motorbikes-psgr"/>
      <sheetName val="BNVP-motorbikes-frgt"/>
    </sheetNames>
    <sheetDataSet>
      <sheetData sheetId="0">
        <row r="113">
          <cell r="A113">
            <v>0.91400000000000003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Electricity Decarbonization"/>
      <sheetName val="Industry Elec. - Boilers"/>
      <sheetName val="Industry Elec. - Process Heat"/>
      <sheetName val="Industry CCS - Process Heat"/>
      <sheetName val="Industry Hydrogen &amp; SNG"/>
      <sheetName val="MDV &amp; HDV Decarbonization"/>
      <sheetName val="DAC &amp; BECCS"/>
      <sheetName val="Fuel Costs - PATHWAYS"/>
      <sheetName val="Emission Factors - PATHWAYS"/>
      <sheetName val="Constants"/>
    </sheetNames>
    <sheetDataSet>
      <sheetData sheetId="0"/>
      <sheetData sheetId="1"/>
      <sheetData sheetId="2"/>
      <sheetData sheetId="3"/>
      <sheetData sheetId="4"/>
      <sheetData sheetId="5"/>
      <sheetData sheetId="6">
        <row r="13">
          <cell r="D13">
            <v>10.5</v>
          </cell>
        </row>
      </sheetData>
      <sheetData sheetId="7"/>
      <sheetData sheetId="8"/>
      <sheetData sheetId="9">
        <row r="7">
          <cell r="D7">
            <v>42.766231219576298</v>
          </cell>
        </row>
      </sheetData>
      <sheetData sheetId="10">
        <row r="7">
          <cell r="D7">
            <v>1.7765038912431299</v>
          </cell>
        </row>
      </sheetData>
      <sheetData sheetId="11">
        <row r="4">
          <cell r="D4">
            <v>3412.14</v>
          </cell>
        </row>
        <row r="7">
          <cell r="D7">
            <v>0.13450999999999999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3.arb.ca.gov/regact/2019/act2019/isor.pdf" TargetMode="External"/><Relationship Id="rId2" Type="http://schemas.openxmlformats.org/officeDocument/2006/relationships/hyperlink" Target="https://ww2.arb.ca.gov/sites/default/files/2020-10/e3_cn_final_cost_data_supplement_oct2020.xlsx" TargetMode="External"/><Relationship Id="rId1" Type="http://schemas.openxmlformats.org/officeDocument/2006/relationships/hyperlink" Target="http://www.popularmechanics.com/cars/motorcycles/g2309/best-motorcycle-buys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w.hydrogen.energy.gov/pdfs/review20/sa169_hunter_2020_o.pdf" TargetMode="External"/><Relationship Id="rId4" Type="http://schemas.openxmlformats.org/officeDocument/2006/relationships/hyperlink" Target="https://www.hydrogen.energy.gov/pdfs/review20/sa169_hunter_2020_o.pdf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about.bnef.com/blog/battery-pack-prices-fall-as-market-ramps-up-with-market-average-at-156-kwh-in-2019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3.arb.ca.gov/regact/2019/act2019/isor.pdf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5"/>
  <sheetViews>
    <sheetView tabSelected="1" workbookViewId="0">
      <selection activeCell="A89" sqref="A89:XFD89"/>
    </sheetView>
  </sheetViews>
  <sheetFormatPr baseColWidth="10" defaultColWidth="8.83203125" defaultRowHeight="15" x14ac:dyDescent="0.2"/>
  <cols>
    <col min="2" max="2" width="56.33203125" customWidth="1"/>
    <col min="4" max="4" width="59" customWidth="1"/>
    <col min="6" max="6" width="44" customWidth="1"/>
  </cols>
  <sheetData>
    <row r="1" spans="1:6" x14ac:dyDescent="0.2">
      <c r="A1" s="1" t="s">
        <v>13</v>
      </c>
      <c r="C1" s="76">
        <v>44307</v>
      </c>
    </row>
    <row r="3" spans="1:6" x14ac:dyDescent="0.2">
      <c r="A3" s="1" t="s">
        <v>14</v>
      </c>
      <c r="B3" s="2" t="s">
        <v>241</v>
      </c>
      <c r="D3" s="2" t="s">
        <v>242</v>
      </c>
    </row>
    <row r="4" spans="1:6" x14ac:dyDescent="0.2">
      <c r="B4" s="5" t="s">
        <v>12</v>
      </c>
      <c r="D4" t="s">
        <v>246</v>
      </c>
    </row>
    <row r="5" spans="1:6" x14ac:dyDescent="0.2">
      <c r="B5" s="7">
        <v>2020</v>
      </c>
      <c r="D5" s="20">
        <v>2020</v>
      </c>
    </row>
    <row r="6" spans="1:6" x14ac:dyDescent="0.2">
      <c r="B6" s="5" t="s">
        <v>1150</v>
      </c>
      <c r="D6" t="s">
        <v>247</v>
      </c>
    </row>
    <row r="7" spans="1:6" x14ac:dyDescent="0.2">
      <c r="B7" s="5" t="s">
        <v>1152</v>
      </c>
      <c r="D7" t="s">
        <v>248</v>
      </c>
    </row>
    <row r="8" spans="1:6" x14ac:dyDescent="0.2">
      <c r="B8" s="5" t="s">
        <v>1151</v>
      </c>
    </row>
    <row r="9" spans="1:6" x14ac:dyDescent="0.2">
      <c r="B9" s="5"/>
      <c r="F9" s="5"/>
    </row>
    <row r="10" spans="1:6" x14ac:dyDescent="0.2">
      <c r="B10" s="2" t="s">
        <v>1317</v>
      </c>
      <c r="F10" s="5"/>
    </row>
    <row r="11" spans="1:6" x14ac:dyDescent="0.2">
      <c r="B11" s="5" t="s">
        <v>1318</v>
      </c>
      <c r="F11" s="5"/>
    </row>
    <row r="12" spans="1:6" x14ac:dyDescent="0.2">
      <c r="B12" s="7">
        <v>2019</v>
      </c>
      <c r="F12" s="5"/>
    </row>
    <row r="13" spans="1:6" x14ac:dyDescent="0.2">
      <c r="B13" s="5" t="s">
        <v>1319</v>
      </c>
      <c r="F13" s="5"/>
    </row>
    <row r="14" spans="1:6" x14ac:dyDescent="0.2">
      <c r="B14" s="70" t="s">
        <v>1216</v>
      </c>
      <c r="F14" s="5"/>
    </row>
    <row r="15" spans="1:6" x14ac:dyDescent="0.2">
      <c r="B15" s="5" t="s">
        <v>1320</v>
      </c>
      <c r="F15" s="5"/>
    </row>
    <row r="16" spans="1:6" x14ac:dyDescent="0.2">
      <c r="B16" s="5"/>
      <c r="F16" s="5"/>
    </row>
    <row r="17" spans="2:6" x14ac:dyDescent="0.2">
      <c r="B17" s="5" t="s">
        <v>1321</v>
      </c>
      <c r="F17" s="5"/>
    </row>
    <row r="18" spans="2:6" x14ac:dyDescent="0.2">
      <c r="B18" s="7">
        <v>2020</v>
      </c>
      <c r="F18" s="5"/>
    </row>
    <row r="19" spans="2:6" x14ac:dyDescent="0.2">
      <c r="B19" s="5" t="s">
        <v>1322</v>
      </c>
      <c r="F19" s="5"/>
    </row>
    <row r="20" spans="2:6" x14ac:dyDescent="0.2">
      <c r="B20" s="12" t="s">
        <v>1323</v>
      </c>
      <c r="F20" s="5"/>
    </row>
    <row r="21" spans="2:6" x14ac:dyDescent="0.2">
      <c r="B21" s="5" t="s">
        <v>1324</v>
      </c>
      <c r="F21" s="5"/>
    </row>
    <row r="22" spans="2:6" x14ac:dyDescent="0.2">
      <c r="B22" s="5"/>
      <c r="F22" s="5"/>
    </row>
    <row r="23" spans="2:6" ht="16" x14ac:dyDescent="0.2">
      <c r="B23" s="14" t="s">
        <v>91</v>
      </c>
      <c r="D23" s="2" t="s">
        <v>1336</v>
      </c>
    </row>
    <row r="24" spans="2:6" ht="16" x14ac:dyDescent="0.2">
      <c r="B24" s="13" t="s">
        <v>246</v>
      </c>
      <c r="D24" t="s">
        <v>246</v>
      </c>
    </row>
    <row r="25" spans="2:6" x14ac:dyDescent="0.2">
      <c r="B25" s="15">
        <v>2020</v>
      </c>
      <c r="D25" s="20">
        <v>2020</v>
      </c>
    </row>
    <row r="26" spans="2:6" x14ac:dyDescent="0.2">
      <c r="B26" t="s">
        <v>1332</v>
      </c>
      <c r="D26" t="s">
        <v>1330</v>
      </c>
    </row>
    <row r="27" spans="2:6" x14ac:dyDescent="0.2">
      <c r="B27" s="12" t="s">
        <v>1333</v>
      </c>
      <c r="D27" s="70" t="s">
        <v>1155</v>
      </c>
    </row>
    <row r="28" spans="2:6" ht="16" x14ac:dyDescent="0.2">
      <c r="B28" s="13" t="s">
        <v>1334</v>
      </c>
      <c r="D28" t="s">
        <v>1331</v>
      </c>
    </row>
    <row r="30" spans="2:6" x14ac:dyDescent="0.2">
      <c r="B30" s="2" t="s">
        <v>1325</v>
      </c>
      <c r="D30" s="2" t="s">
        <v>1329</v>
      </c>
    </row>
    <row r="31" spans="2:6" x14ac:dyDescent="0.2">
      <c r="B31" t="s">
        <v>249</v>
      </c>
      <c r="D31" t="s">
        <v>246</v>
      </c>
    </row>
    <row r="32" spans="2:6" x14ac:dyDescent="0.2">
      <c r="B32" s="20">
        <v>2021</v>
      </c>
      <c r="D32" s="20">
        <v>2020</v>
      </c>
    </row>
    <row r="33" spans="2:4" x14ac:dyDescent="0.2">
      <c r="B33" t="s">
        <v>1327</v>
      </c>
      <c r="D33" t="s">
        <v>1330</v>
      </c>
    </row>
    <row r="34" spans="2:4" x14ac:dyDescent="0.2">
      <c r="B34" t="s">
        <v>1326</v>
      </c>
      <c r="D34" s="70" t="s">
        <v>1155</v>
      </c>
    </row>
    <row r="35" spans="2:4" x14ac:dyDescent="0.2">
      <c r="B35" t="s">
        <v>1328</v>
      </c>
      <c r="D35" t="s">
        <v>1331</v>
      </c>
    </row>
    <row r="36" spans="2:4" x14ac:dyDescent="0.2">
      <c r="B36" s="13"/>
    </row>
    <row r="37" spans="2:4" ht="16" x14ac:dyDescent="0.2">
      <c r="B37" s="14" t="s">
        <v>7</v>
      </c>
    </row>
    <row r="38" spans="2:4" ht="16" x14ac:dyDescent="0.2">
      <c r="B38" s="13" t="s">
        <v>83</v>
      </c>
    </row>
    <row r="39" spans="2:4" x14ac:dyDescent="0.2">
      <c r="B39" s="15">
        <v>2012</v>
      </c>
    </row>
    <row r="40" spans="2:4" ht="16" x14ac:dyDescent="0.2">
      <c r="B40" s="13" t="s">
        <v>84</v>
      </c>
    </row>
    <row r="41" spans="2:4" ht="32" x14ac:dyDescent="0.2">
      <c r="B41" s="13" t="s">
        <v>85</v>
      </c>
    </row>
    <row r="42" spans="2:4" x14ac:dyDescent="0.2">
      <c r="B42" s="13"/>
    </row>
    <row r="43" spans="2:4" ht="16" x14ac:dyDescent="0.2">
      <c r="B43" s="14" t="s">
        <v>1165</v>
      </c>
      <c r="D43" s="14" t="s">
        <v>1160</v>
      </c>
    </row>
    <row r="44" spans="2:4" ht="16" x14ac:dyDescent="0.2">
      <c r="B44" s="13" t="s">
        <v>1168</v>
      </c>
      <c r="D44" s="13" t="s">
        <v>1163</v>
      </c>
    </row>
    <row r="45" spans="2:4" x14ac:dyDescent="0.2">
      <c r="B45" s="15">
        <v>2019</v>
      </c>
      <c r="D45" s="15">
        <v>2012</v>
      </c>
    </row>
    <row r="46" spans="2:4" ht="32" x14ac:dyDescent="0.2">
      <c r="B46" s="13" t="s">
        <v>1169</v>
      </c>
      <c r="D46" s="13" t="s">
        <v>1164</v>
      </c>
    </row>
    <row r="47" spans="2:4" ht="48" x14ac:dyDescent="0.2">
      <c r="B47" s="13" t="s">
        <v>1166</v>
      </c>
      <c r="D47" s="13" t="s">
        <v>1162</v>
      </c>
    </row>
    <row r="48" spans="2:4" ht="16" x14ac:dyDescent="0.2">
      <c r="B48" s="13" t="s">
        <v>1167</v>
      </c>
      <c r="D48" s="13" t="s">
        <v>1161</v>
      </c>
    </row>
    <row r="49" spans="1:2" x14ac:dyDescent="0.2">
      <c r="B49" s="13"/>
    </row>
    <row r="50" spans="1:2" x14ac:dyDescent="0.2">
      <c r="B50" s="2" t="s">
        <v>9</v>
      </c>
    </row>
    <row r="51" spans="1:2" x14ac:dyDescent="0.2">
      <c r="B51" s="6" t="s">
        <v>135</v>
      </c>
    </row>
    <row r="53" spans="1:2" ht="16" x14ac:dyDescent="0.2">
      <c r="B53" s="14" t="s">
        <v>10</v>
      </c>
    </row>
    <row r="54" spans="1:2" ht="16" x14ac:dyDescent="0.2">
      <c r="B54" s="13" t="s">
        <v>86</v>
      </c>
    </row>
    <row r="55" spans="1:2" x14ac:dyDescent="0.2">
      <c r="B55" s="15">
        <v>2016</v>
      </c>
    </row>
    <row r="56" spans="1:2" ht="16" x14ac:dyDescent="0.2">
      <c r="B56" s="13" t="s">
        <v>87</v>
      </c>
    </row>
    <row r="57" spans="1:2" ht="32" x14ac:dyDescent="0.2">
      <c r="B57" s="28" t="s">
        <v>88</v>
      </c>
    </row>
    <row r="59" spans="1:2" x14ac:dyDescent="0.2">
      <c r="A59" s="1" t="s">
        <v>5</v>
      </c>
    </row>
    <row r="60" spans="1:2" x14ac:dyDescent="0.2">
      <c r="A60" t="s">
        <v>15</v>
      </c>
    </row>
    <row r="61" spans="1:2" x14ac:dyDescent="0.2">
      <c r="A61" t="s">
        <v>16</v>
      </c>
    </row>
    <row r="62" spans="1:2" x14ac:dyDescent="0.2">
      <c r="A62" t="s">
        <v>17</v>
      </c>
    </row>
    <row r="64" spans="1:2" x14ac:dyDescent="0.2">
      <c r="A64" s="1" t="s">
        <v>224</v>
      </c>
    </row>
    <row r="65" spans="1:1" x14ac:dyDescent="0.2">
      <c r="A65" t="s">
        <v>190</v>
      </c>
    </row>
    <row r="66" spans="1:1" x14ac:dyDescent="0.2">
      <c r="A66" t="s">
        <v>191</v>
      </c>
    </row>
    <row r="68" spans="1:1" x14ac:dyDescent="0.2">
      <c r="A68" t="s">
        <v>154</v>
      </c>
    </row>
    <row r="69" spans="1:1" x14ac:dyDescent="0.2">
      <c r="A69" t="s">
        <v>155</v>
      </c>
    </row>
    <row r="71" spans="1:1" x14ac:dyDescent="0.2">
      <c r="A71" t="s">
        <v>35</v>
      </c>
    </row>
    <row r="72" spans="1:1" x14ac:dyDescent="0.2">
      <c r="A72" t="s">
        <v>36</v>
      </c>
    </row>
    <row r="73" spans="1:1" x14ac:dyDescent="0.2">
      <c r="A73" t="s">
        <v>198</v>
      </c>
    </row>
    <row r="74" spans="1:1" x14ac:dyDescent="0.2">
      <c r="A74" t="s">
        <v>199</v>
      </c>
    </row>
    <row r="76" spans="1:1" x14ac:dyDescent="0.2">
      <c r="A76" s="1" t="s">
        <v>226</v>
      </c>
    </row>
    <row r="77" spans="1:1" x14ac:dyDescent="0.2">
      <c r="A77" s="71" t="s">
        <v>1335</v>
      </c>
    </row>
    <row r="78" spans="1:1" x14ac:dyDescent="0.2">
      <c r="A78" s="71" t="s">
        <v>1343</v>
      </c>
    </row>
    <row r="79" spans="1:1" x14ac:dyDescent="0.2">
      <c r="A79" s="71" t="s">
        <v>1344</v>
      </c>
    </row>
    <row r="80" spans="1:1" x14ac:dyDescent="0.2">
      <c r="A80" s="71" t="s">
        <v>1345</v>
      </c>
    </row>
    <row r="81" spans="1:1" x14ac:dyDescent="0.2">
      <c r="A81" s="71"/>
    </row>
    <row r="82" spans="1:1" x14ac:dyDescent="0.2">
      <c r="A82" s="1" t="s">
        <v>6</v>
      </c>
    </row>
    <row r="83" spans="1:1" x14ac:dyDescent="0.2">
      <c r="A83" t="s">
        <v>1337</v>
      </c>
    </row>
    <row r="84" spans="1:1" x14ac:dyDescent="0.2">
      <c r="A84" t="s">
        <v>1338</v>
      </c>
    </row>
    <row r="85" spans="1:1" x14ac:dyDescent="0.2">
      <c r="A85" t="s">
        <v>1339</v>
      </c>
    </row>
    <row r="86" spans="1:1" x14ac:dyDescent="0.2">
      <c r="A86" t="s">
        <v>1346</v>
      </c>
    </row>
    <row r="87" spans="1:1" x14ac:dyDescent="0.2">
      <c r="A87" t="s">
        <v>1347</v>
      </c>
    </row>
    <row r="88" spans="1:1" x14ac:dyDescent="0.2">
      <c r="A88" t="s">
        <v>1348</v>
      </c>
    </row>
    <row r="90" spans="1:1" x14ac:dyDescent="0.2">
      <c r="A90" s="1" t="s">
        <v>7</v>
      </c>
    </row>
    <row r="91" spans="1:1" x14ac:dyDescent="0.2">
      <c r="A91" t="s">
        <v>81</v>
      </c>
    </row>
    <row r="92" spans="1:1" x14ac:dyDescent="0.2">
      <c r="A92" t="s">
        <v>82</v>
      </c>
    </row>
    <row r="93" spans="1:1" x14ac:dyDescent="0.2">
      <c r="A93" t="s">
        <v>90</v>
      </c>
    </row>
    <row r="94" spans="1:1" x14ac:dyDescent="0.2">
      <c r="A94" t="s">
        <v>234</v>
      </c>
    </row>
    <row r="95" spans="1:1" x14ac:dyDescent="0.2">
      <c r="A95" t="s">
        <v>235</v>
      </c>
    </row>
    <row r="97" spans="1:1" x14ac:dyDescent="0.2">
      <c r="A97" s="1" t="s">
        <v>8</v>
      </c>
    </row>
    <row r="98" spans="1:1" x14ac:dyDescent="0.2">
      <c r="A98" t="s">
        <v>89</v>
      </c>
    </row>
    <row r="99" spans="1:1" x14ac:dyDescent="0.2">
      <c r="A99" t="s">
        <v>1340</v>
      </c>
    </row>
    <row r="100" spans="1:1" x14ac:dyDescent="0.2">
      <c r="A100" t="s">
        <v>1341</v>
      </c>
    </row>
    <row r="101" spans="1:1" x14ac:dyDescent="0.2">
      <c r="A101" t="s">
        <v>1342</v>
      </c>
    </row>
    <row r="103" spans="1:1" x14ac:dyDescent="0.2">
      <c r="A103" s="1" t="s">
        <v>132</v>
      </c>
    </row>
    <row r="104" spans="1:1" x14ac:dyDescent="0.2">
      <c r="A104" t="s">
        <v>131</v>
      </c>
    </row>
    <row r="106" spans="1:1" x14ac:dyDescent="0.2">
      <c r="A106" s="1" t="s">
        <v>93</v>
      </c>
    </row>
    <row r="107" spans="1:1" x14ac:dyDescent="0.2">
      <c r="A107" t="s">
        <v>131</v>
      </c>
    </row>
    <row r="108" spans="1:1" x14ac:dyDescent="0.2">
      <c r="A108" s="16"/>
    </row>
    <row r="109" spans="1:1" x14ac:dyDescent="0.2">
      <c r="A109" s="1" t="s">
        <v>10</v>
      </c>
    </row>
    <row r="110" spans="1:1" x14ac:dyDescent="0.2">
      <c r="A110" s="16" t="s">
        <v>151</v>
      </c>
    </row>
    <row r="111" spans="1:1" x14ac:dyDescent="0.2">
      <c r="A111" s="16" t="s">
        <v>152</v>
      </c>
    </row>
    <row r="112" spans="1:1" x14ac:dyDescent="0.2">
      <c r="A112" s="16" t="s">
        <v>153</v>
      </c>
    </row>
    <row r="113" spans="1:2" x14ac:dyDescent="0.2">
      <c r="A113" s="16"/>
    </row>
    <row r="114" spans="1:2" x14ac:dyDescent="0.2">
      <c r="A114" s="1" t="s">
        <v>74</v>
      </c>
    </row>
    <row r="115" spans="1:2" x14ac:dyDescent="0.2">
      <c r="A115" t="s">
        <v>75</v>
      </c>
    </row>
    <row r="116" spans="1:2" x14ac:dyDescent="0.2">
      <c r="A116" t="s">
        <v>76</v>
      </c>
    </row>
    <row r="117" spans="1:2" x14ac:dyDescent="0.2">
      <c r="A117" t="s">
        <v>77</v>
      </c>
      <c r="B117" t="s">
        <v>79</v>
      </c>
    </row>
    <row r="118" spans="1:2" x14ac:dyDescent="0.2">
      <c r="A118" t="s">
        <v>78</v>
      </c>
      <c r="B118" t="s">
        <v>80</v>
      </c>
    </row>
    <row r="119" spans="1:2" x14ac:dyDescent="0.2">
      <c r="A119">
        <v>0.98699999999999999</v>
      </c>
      <c r="B119" t="s">
        <v>252</v>
      </c>
    </row>
    <row r="120" spans="1:2" x14ac:dyDescent="0.2">
      <c r="A120">
        <v>0.95299999999999996</v>
      </c>
      <c r="B120" t="s">
        <v>251</v>
      </c>
    </row>
    <row r="121" spans="1:2" x14ac:dyDescent="0.2">
      <c r="A121" s="19">
        <v>0.93665959530026111</v>
      </c>
      <c r="B121" t="s">
        <v>250</v>
      </c>
    </row>
    <row r="122" spans="1:2" x14ac:dyDescent="0.2">
      <c r="A122" s="19">
        <v>0.91400000000000003</v>
      </c>
      <c r="B122" t="s">
        <v>253</v>
      </c>
    </row>
    <row r="123" spans="1:2" x14ac:dyDescent="0.2">
      <c r="A123" s="19">
        <v>0.89805481563188172</v>
      </c>
      <c r="B123" t="s">
        <v>254</v>
      </c>
    </row>
    <row r="124" spans="1:2" x14ac:dyDescent="0.2">
      <c r="A124" s="19">
        <v>0.88711067149387013</v>
      </c>
      <c r="B124" t="s">
        <v>1153</v>
      </c>
    </row>
    <row r="125" spans="1:2" x14ac:dyDescent="0.2">
      <c r="A125" t="s">
        <v>34</v>
      </c>
    </row>
  </sheetData>
  <hyperlinks>
    <hyperlink ref="B57" r:id="rId1" xr:uid="{00000000-0004-0000-0000-000000000000}"/>
    <hyperlink ref="B20" r:id="rId2" xr:uid="{00000000-0004-0000-0000-000001000000}"/>
    <hyperlink ref="B14" r:id="rId3" xr:uid="{00000000-0004-0000-0000-000002000000}"/>
    <hyperlink ref="D34" r:id="rId4" xr:uid="{00000000-0004-0000-0000-000003000000}"/>
    <hyperlink ref="D27" r:id="rId5" xr:uid="{00000000-0004-0000-0000-000004000000}"/>
  </hyperlinks>
  <pageMargins left="0.7" right="0.7" top="0.75" bottom="0.75" header="0.3" footer="0.3"/>
  <pageSetup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7"/>
  <sheetViews>
    <sheetView workbookViewId="0">
      <selection activeCell="G14" sqref="G14"/>
    </sheetView>
  </sheetViews>
  <sheetFormatPr baseColWidth="10" defaultColWidth="8.83203125" defaultRowHeight="15" x14ac:dyDescent="0.2"/>
  <sheetData>
    <row r="1" spans="1:11" x14ac:dyDescent="0.2">
      <c r="A1" t="s">
        <v>1303</v>
      </c>
    </row>
    <row r="2" spans="1:11" x14ac:dyDescent="0.2">
      <c r="A2" t="s">
        <v>1304</v>
      </c>
    </row>
    <row r="3" spans="1:11" x14ac:dyDescent="0.2">
      <c r="A3" t="s">
        <v>1305</v>
      </c>
    </row>
    <row r="4" spans="1:11" x14ac:dyDescent="0.2">
      <c r="A4" t="s">
        <v>258</v>
      </c>
    </row>
    <row r="5" spans="1:11" x14ac:dyDescent="0.2">
      <c r="A5" t="s">
        <v>1282</v>
      </c>
      <c r="B5" t="s">
        <v>1306</v>
      </c>
      <c r="C5" t="s">
        <v>1307</v>
      </c>
      <c r="D5" t="s">
        <v>1308</v>
      </c>
      <c r="E5" t="s">
        <v>1309</v>
      </c>
      <c r="F5" t="s">
        <v>1310</v>
      </c>
      <c r="G5" t="s">
        <v>1311</v>
      </c>
      <c r="H5" t="s">
        <v>1312</v>
      </c>
      <c r="I5" t="s">
        <v>1313</v>
      </c>
      <c r="J5" t="s">
        <v>1314</v>
      </c>
      <c r="K5" t="s">
        <v>1315</v>
      </c>
    </row>
    <row r="6" spans="1:11" x14ac:dyDescent="0.2">
      <c r="A6">
        <v>2050</v>
      </c>
      <c r="B6">
        <v>41.234305999999997</v>
      </c>
      <c r="C6">
        <v>303.525238</v>
      </c>
      <c r="D6">
        <v>2.627345</v>
      </c>
      <c r="E6">
        <v>0.502718</v>
      </c>
      <c r="F6">
        <v>611.61779799999999</v>
      </c>
      <c r="G6">
        <v>2.8294320000000002</v>
      </c>
      <c r="H6">
        <v>3.0396559999999999</v>
      </c>
      <c r="I6">
        <v>3.2382460000000002</v>
      </c>
      <c r="J6">
        <v>0</v>
      </c>
      <c r="K6">
        <v>968.61480700000004</v>
      </c>
    </row>
    <row r="7" spans="1:11" x14ac:dyDescent="0.2">
      <c r="A7">
        <v>2049</v>
      </c>
      <c r="B7">
        <v>52.488135999999997</v>
      </c>
      <c r="C7">
        <v>312.71551499999998</v>
      </c>
      <c r="D7">
        <v>2.5694270000000001</v>
      </c>
      <c r="E7">
        <v>0.50015699999999996</v>
      </c>
      <c r="F7">
        <v>598.50061000000005</v>
      </c>
      <c r="G7">
        <v>2.7670599999999999</v>
      </c>
      <c r="H7">
        <v>2.9726509999999999</v>
      </c>
      <c r="I7">
        <v>3.1668630000000002</v>
      </c>
      <c r="J7">
        <v>0</v>
      </c>
      <c r="K7">
        <v>975.68035899999995</v>
      </c>
    </row>
    <row r="8" spans="1:11" x14ac:dyDescent="0.2">
      <c r="A8">
        <v>2048</v>
      </c>
      <c r="B8">
        <v>65.500670999999997</v>
      </c>
      <c r="C8">
        <v>319.407623</v>
      </c>
      <c r="D8">
        <v>2.509144</v>
      </c>
      <c r="E8">
        <v>0.49745099999999998</v>
      </c>
      <c r="F8">
        <v>584.76025400000003</v>
      </c>
      <c r="G8">
        <v>2.7021389999999998</v>
      </c>
      <c r="H8">
        <v>2.9029069999999999</v>
      </c>
      <c r="I8">
        <v>3.092562</v>
      </c>
      <c r="J8">
        <v>0</v>
      </c>
      <c r="K8">
        <v>981.37280299999998</v>
      </c>
    </row>
    <row r="9" spans="1:11" x14ac:dyDescent="0.2">
      <c r="A9">
        <v>2047</v>
      </c>
      <c r="B9">
        <v>78.435828999999998</v>
      </c>
      <c r="C9">
        <v>321.22879</v>
      </c>
      <c r="D9">
        <v>2.4222769999999998</v>
      </c>
      <c r="E9">
        <v>0.49229899999999999</v>
      </c>
      <c r="F9">
        <v>564.84399399999995</v>
      </c>
      <c r="G9">
        <v>2.6085910000000001</v>
      </c>
      <c r="H9">
        <v>2.8024079999999998</v>
      </c>
      <c r="I9">
        <v>2.9854980000000002</v>
      </c>
      <c r="J9">
        <v>0</v>
      </c>
      <c r="K9">
        <v>975.81964100000005</v>
      </c>
    </row>
    <row r="10" spans="1:11" x14ac:dyDescent="0.2">
      <c r="A10">
        <v>2046</v>
      </c>
      <c r="B10">
        <v>91.947372000000001</v>
      </c>
      <c r="C10">
        <v>326.26950099999999</v>
      </c>
      <c r="D10">
        <v>2.3632219999999999</v>
      </c>
      <c r="E10">
        <v>0.49283300000000002</v>
      </c>
      <c r="F10">
        <v>551.32525599999997</v>
      </c>
      <c r="G10">
        <v>2.544994</v>
      </c>
      <c r="H10">
        <v>2.734086</v>
      </c>
      <c r="I10">
        <v>2.912712</v>
      </c>
      <c r="J10">
        <v>0</v>
      </c>
      <c r="K10">
        <v>980.589966</v>
      </c>
    </row>
    <row r="11" spans="1:11" x14ac:dyDescent="0.2">
      <c r="A11">
        <v>2045</v>
      </c>
      <c r="B11">
        <v>105.51058999999999</v>
      </c>
      <c r="C11">
        <v>330.60977200000002</v>
      </c>
      <c r="D11">
        <v>2.302584</v>
      </c>
      <c r="E11">
        <v>0.49298900000000001</v>
      </c>
      <c r="F11">
        <v>537.19427499999995</v>
      </c>
      <c r="G11">
        <v>2.479692</v>
      </c>
      <c r="H11">
        <v>2.663932</v>
      </c>
      <c r="I11">
        <v>2.8379750000000001</v>
      </c>
      <c r="J11">
        <v>0</v>
      </c>
      <c r="K11">
        <v>984.091858</v>
      </c>
    </row>
    <row r="12" spans="1:11" x14ac:dyDescent="0.2">
      <c r="A12">
        <v>2044</v>
      </c>
      <c r="B12">
        <v>117.87550400000001</v>
      </c>
      <c r="C12">
        <v>330.536743</v>
      </c>
      <c r="D12">
        <v>2.2174510000000001</v>
      </c>
      <c r="E12">
        <v>0.48947099999999999</v>
      </c>
      <c r="F12">
        <v>517.332581</v>
      </c>
      <c r="G12">
        <v>2.38801</v>
      </c>
      <c r="H12">
        <v>2.5654379999999999</v>
      </c>
      <c r="I12">
        <v>2.7330459999999999</v>
      </c>
      <c r="J12">
        <v>0</v>
      </c>
      <c r="K12">
        <v>976.13824499999998</v>
      </c>
    </row>
    <row r="13" spans="1:11" x14ac:dyDescent="0.2">
      <c r="A13">
        <v>2043</v>
      </c>
      <c r="B13">
        <v>131.30926500000001</v>
      </c>
      <c r="C13">
        <v>332.91735799999998</v>
      </c>
      <c r="D13">
        <v>2.1549939999999999</v>
      </c>
      <c r="E13">
        <v>0.49047299999999999</v>
      </c>
      <c r="F13">
        <v>502.76123000000001</v>
      </c>
      <c r="G13">
        <v>2.3207490000000002</v>
      </c>
      <c r="H13">
        <v>2.493179</v>
      </c>
      <c r="I13">
        <v>2.656066</v>
      </c>
      <c r="J13">
        <v>0</v>
      </c>
      <c r="K13">
        <v>977.10333300000002</v>
      </c>
    </row>
    <row r="14" spans="1:11" x14ac:dyDescent="0.2">
      <c r="A14">
        <v>2042</v>
      </c>
      <c r="B14">
        <v>144.83325199999999</v>
      </c>
      <c r="C14">
        <v>335.44134500000001</v>
      </c>
      <c r="D14">
        <v>2.0971380000000002</v>
      </c>
      <c r="E14">
        <v>0.49220199999999997</v>
      </c>
      <c r="F14">
        <v>489.26348899999999</v>
      </c>
      <c r="G14">
        <v>2.2584430000000002</v>
      </c>
      <c r="H14">
        <v>2.4262440000000001</v>
      </c>
      <c r="I14">
        <v>2.5847579999999999</v>
      </c>
      <c r="J14">
        <v>0</v>
      </c>
      <c r="K14">
        <v>979.39685099999997</v>
      </c>
    </row>
    <row r="15" spans="1:11" x14ac:dyDescent="0.2">
      <c r="A15">
        <v>2041</v>
      </c>
      <c r="B15">
        <v>158.02543600000001</v>
      </c>
      <c r="C15">
        <v>336.600525</v>
      </c>
      <c r="D15">
        <v>2.0353520000000001</v>
      </c>
      <c r="E15">
        <v>0.49284299999999998</v>
      </c>
      <c r="F15">
        <v>474.84887700000002</v>
      </c>
      <c r="G15">
        <v>2.1919050000000002</v>
      </c>
      <c r="H15">
        <v>2.3547630000000002</v>
      </c>
      <c r="I15">
        <v>2.5086059999999999</v>
      </c>
      <c r="J15">
        <v>0</v>
      </c>
      <c r="K15">
        <v>979.05828899999995</v>
      </c>
    </row>
    <row r="16" spans="1:11" x14ac:dyDescent="0.2">
      <c r="A16">
        <v>2040</v>
      </c>
      <c r="B16">
        <v>171.80561800000001</v>
      </c>
      <c r="C16">
        <v>337.33624300000002</v>
      </c>
      <c r="D16">
        <v>1.977708</v>
      </c>
      <c r="E16">
        <v>0.49430800000000003</v>
      </c>
      <c r="F16">
        <v>461.40045199999997</v>
      </c>
      <c r="G16">
        <v>2.1298270000000001</v>
      </c>
      <c r="H16">
        <v>2.2880720000000001</v>
      </c>
      <c r="I16">
        <v>2.4375589999999998</v>
      </c>
      <c r="J16">
        <v>0</v>
      </c>
      <c r="K16">
        <v>979.86975099999995</v>
      </c>
    </row>
    <row r="17" spans="1:11" x14ac:dyDescent="0.2">
      <c r="A17">
        <v>2039</v>
      </c>
      <c r="B17">
        <v>186.04432700000001</v>
      </c>
      <c r="C17">
        <v>337.47348</v>
      </c>
      <c r="D17">
        <v>1.9226080000000001</v>
      </c>
      <c r="E17">
        <v>0.496506</v>
      </c>
      <c r="F17">
        <v>448.545502</v>
      </c>
      <c r="G17">
        <v>2.0704880000000001</v>
      </c>
      <c r="H17">
        <v>2.2243240000000002</v>
      </c>
      <c r="I17">
        <v>2.3696470000000001</v>
      </c>
      <c r="J17">
        <v>0</v>
      </c>
      <c r="K17">
        <v>981.14685099999997</v>
      </c>
    </row>
    <row r="18" spans="1:11" x14ac:dyDescent="0.2">
      <c r="A18">
        <v>2038</v>
      </c>
      <c r="B18">
        <v>199.508972</v>
      </c>
      <c r="C18">
        <v>336.64590500000003</v>
      </c>
      <c r="D18">
        <v>1.86426</v>
      </c>
      <c r="E18">
        <v>0.49760399999999999</v>
      </c>
      <c r="F18">
        <v>434.93289199999998</v>
      </c>
      <c r="G18">
        <v>2.0076529999999999</v>
      </c>
      <c r="H18">
        <v>2.1568200000000002</v>
      </c>
      <c r="I18">
        <v>2.2977319999999999</v>
      </c>
      <c r="J18">
        <v>0</v>
      </c>
      <c r="K18">
        <v>979.91186500000003</v>
      </c>
    </row>
    <row r="19" spans="1:11" x14ac:dyDescent="0.2">
      <c r="A19">
        <v>2037</v>
      </c>
      <c r="B19">
        <v>210.32974200000001</v>
      </c>
      <c r="C19">
        <v>337.62747200000001</v>
      </c>
      <c r="D19">
        <v>1.8063149999999999</v>
      </c>
      <c r="E19">
        <v>0.498529</v>
      </c>
      <c r="F19">
        <v>421.41424599999999</v>
      </c>
      <c r="G19">
        <v>1.9452510000000001</v>
      </c>
      <c r="H19">
        <v>2.089782</v>
      </c>
      <c r="I19">
        <v>2.2263130000000002</v>
      </c>
      <c r="J19">
        <v>0</v>
      </c>
      <c r="K19">
        <v>977.93768299999999</v>
      </c>
    </row>
    <row r="20" spans="1:11" x14ac:dyDescent="0.2">
      <c r="A20">
        <v>2036</v>
      </c>
      <c r="B20">
        <v>218.55239900000001</v>
      </c>
      <c r="C20">
        <v>344.63082900000001</v>
      </c>
      <c r="D20">
        <v>1.7622119999999999</v>
      </c>
      <c r="E20">
        <v>0.50331899999999996</v>
      </c>
      <c r="F20">
        <v>411.125092</v>
      </c>
      <c r="G20">
        <v>1.897756</v>
      </c>
      <c r="H20">
        <v>2.0387580000000001</v>
      </c>
      <c r="I20">
        <v>2.1719560000000002</v>
      </c>
      <c r="J20">
        <v>0</v>
      </c>
      <c r="K20">
        <v>982.68225099999995</v>
      </c>
    </row>
    <row r="21" spans="1:11" x14ac:dyDescent="0.2">
      <c r="A21">
        <v>2035</v>
      </c>
      <c r="B21">
        <v>228.78547699999999</v>
      </c>
      <c r="C21">
        <v>348.27847300000002</v>
      </c>
      <c r="D21">
        <v>1.7158800000000001</v>
      </c>
      <c r="E21">
        <v>0.50743000000000005</v>
      </c>
      <c r="F21">
        <v>400.31573500000002</v>
      </c>
      <c r="G21">
        <v>1.8478600000000001</v>
      </c>
      <c r="H21">
        <v>1.985155</v>
      </c>
      <c r="I21">
        <v>2.1148509999999998</v>
      </c>
      <c r="J21">
        <v>0</v>
      </c>
      <c r="K21">
        <v>985.55090299999995</v>
      </c>
    </row>
    <row r="22" spans="1:11" x14ac:dyDescent="0.2">
      <c r="A22">
        <v>2034</v>
      </c>
      <c r="B22">
        <v>236.77565000000001</v>
      </c>
      <c r="C22">
        <v>349.21078499999999</v>
      </c>
      <c r="D22">
        <v>1.657538</v>
      </c>
      <c r="E22">
        <v>0.50814300000000001</v>
      </c>
      <c r="F22">
        <v>386.70461999999998</v>
      </c>
      <c r="G22">
        <v>1.785031</v>
      </c>
      <c r="H22">
        <v>1.9176569999999999</v>
      </c>
      <c r="I22">
        <v>2.0429439999999999</v>
      </c>
      <c r="J22">
        <v>0</v>
      </c>
      <c r="K22">
        <v>980.60241699999995</v>
      </c>
    </row>
    <row r="23" spans="1:11" x14ac:dyDescent="0.2">
      <c r="A23">
        <v>2033</v>
      </c>
      <c r="B23">
        <v>244.811722</v>
      </c>
      <c r="C23">
        <v>351.04898100000003</v>
      </c>
      <c r="D23">
        <v>1.604949</v>
      </c>
      <c r="E23">
        <v>0.51067099999999999</v>
      </c>
      <c r="F23">
        <v>374.43545499999999</v>
      </c>
      <c r="G23">
        <v>1.728396</v>
      </c>
      <c r="H23">
        <v>1.8568150000000001</v>
      </c>
      <c r="I23">
        <v>1.9781260000000001</v>
      </c>
      <c r="J23">
        <v>0</v>
      </c>
      <c r="K23">
        <v>977.975098</v>
      </c>
    </row>
    <row r="24" spans="1:11" x14ac:dyDescent="0.2">
      <c r="A24">
        <v>2032</v>
      </c>
      <c r="B24">
        <v>250.27235400000001</v>
      </c>
      <c r="C24">
        <v>355.40701300000001</v>
      </c>
      <c r="D24">
        <v>1.5548869999999999</v>
      </c>
      <c r="E24">
        <v>0.51392700000000002</v>
      </c>
      <c r="F24">
        <v>362.756012</v>
      </c>
      <c r="G24">
        <v>1.6744840000000001</v>
      </c>
      <c r="H24">
        <v>1.798897</v>
      </c>
      <c r="I24">
        <v>1.9164239999999999</v>
      </c>
      <c r="J24">
        <v>0</v>
      </c>
      <c r="K24">
        <v>975.89404300000001</v>
      </c>
    </row>
    <row r="25" spans="1:11" x14ac:dyDescent="0.2">
      <c r="A25">
        <v>2031</v>
      </c>
      <c r="B25">
        <v>256.645355</v>
      </c>
      <c r="C25">
        <v>357.63510100000002</v>
      </c>
      <c r="D25">
        <v>1.5043040000000001</v>
      </c>
      <c r="E25">
        <v>0.51693299999999998</v>
      </c>
      <c r="F25">
        <v>350.95504799999998</v>
      </c>
      <c r="G25">
        <v>1.6200110000000001</v>
      </c>
      <c r="H25">
        <v>1.7403770000000001</v>
      </c>
      <c r="I25">
        <v>1.8540810000000001</v>
      </c>
      <c r="J25">
        <v>0</v>
      </c>
      <c r="K25">
        <v>972.47125200000005</v>
      </c>
    </row>
    <row r="26" spans="1:11" x14ac:dyDescent="0.2">
      <c r="A26">
        <v>2030</v>
      </c>
      <c r="B26">
        <v>262.66973899999999</v>
      </c>
      <c r="C26">
        <v>360.65728799999999</v>
      </c>
      <c r="D26">
        <v>1.4582569999999999</v>
      </c>
      <c r="E26">
        <v>0.52147699999999997</v>
      </c>
      <c r="F26">
        <v>340.62298600000003</v>
      </c>
      <c r="G26">
        <v>1.570422</v>
      </c>
      <c r="H26">
        <v>1.687103</v>
      </c>
      <c r="I26">
        <v>1.797326</v>
      </c>
      <c r="J26">
        <v>0</v>
      </c>
      <c r="K26">
        <v>970.98468000000003</v>
      </c>
    </row>
    <row r="27" spans="1:11" x14ac:dyDescent="0.2">
      <c r="A27">
        <v>2029</v>
      </c>
      <c r="B27">
        <v>270.68841600000002</v>
      </c>
      <c r="C27">
        <v>369.00195300000001</v>
      </c>
      <c r="D27">
        <v>1.430736</v>
      </c>
      <c r="E27">
        <v>0.53297399999999995</v>
      </c>
      <c r="F27">
        <v>334.625854</v>
      </c>
      <c r="G27">
        <v>1.5407839999999999</v>
      </c>
      <c r="H27">
        <v>1.6552629999999999</v>
      </c>
      <c r="I27">
        <v>1.763406</v>
      </c>
      <c r="J27">
        <v>0</v>
      </c>
      <c r="K27">
        <v>981.23956299999998</v>
      </c>
    </row>
    <row r="28" spans="1:11" x14ac:dyDescent="0.2">
      <c r="A28">
        <v>2028</v>
      </c>
      <c r="B28">
        <v>271.92001299999998</v>
      </c>
      <c r="C28">
        <v>367.16564899999997</v>
      </c>
      <c r="D28">
        <v>1.367756</v>
      </c>
      <c r="E28">
        <v>0.53148200000000001</v>
      </c>
      <c r="F28">
        <v>320.46148699999998</v>
      </c>
      <c r="G28">
        <v>1.47296</v>
      </c>
      <c r="H28">
        <v>1.5824</v>
      </c>
      <c r="I28">
        <v>1.685783</v>
      </c>
      <c r="J28">
        <v>0</v>
      </c>
      <c r="K28">
        <v>966.18756099999996</v>
      </c>
    </row>
    <row r="29" spans="1:11" x14ac:dyDescent="0.2">
      <c r="A29">
        <v>2027</v>
      </c>
      <c r="B29">
        <v>269.96063199999998</v>
      </c>
      <c r="C29">
        <v>368.80770899999999</v>
      </c>
      <c r="D29">
        <v>1.310783</v>
      </c>
      <c r="E29">
        <v>0.53358700000000003</v>
      </c>
      <c r="F29">
        <v>308.562927</v>
      </c>
      <c r="G29">
        <v>1.4116040000000001</v>
      </c>
      <c r="H29">
        <v>1.5164850000000001</v>
      </c>
      <c r="I29">
        <v>1.6155619999999999</v>
      </c>
      <c r="J29">
        <v>0</v>
      </c>
      <c r="K29">
        <v>953.71936000000005</v>
      </c>
    </row>
    <row r="30" spans="1:11" x14ac:dyDescent="0.2">
      <c r="A30">
        <v>2026</v>
      </c>
      <c r="B30">
        <v>273.16470299999997</v>
      </c>
      <c r="C30">
        <v>377.43167099999999</v>
      </c>
      <c r="D30">
        <v>1.2895080000000001</v>
      </c>
      <c r="E30">
        <v>0.55846799999999996</v>
      </c>
      <c r="F30">
        <v>309.47274800000002</v>
      </c>
      <c r="G30">
        <v>1.388693</v>
      </c>
      <c r="H30">
        <v>1.4918720000000001</v>
      </c>
      <c r="I30">
        <v>1.58934</v>
      </c>
      <c r="J30">
        <v>0</v>
      </c>
      <c r="K30">
        <v>966.38690199999996</v>
      </c>
    </row>
    <row r="31" spans="1:11" x14ac:dyDescent="0.2">
      <c r="A31">
        <v>2025</v>
      </c>
      <c r="B31">
        <v>268.64215100000001</v>
      </c>
      <c r="C31">
        <v>378.94164999999998</v>
      </c>
      <c r="D31">
        <v>1.2498549999999999</v>
      </c>
      <c r="E31">
        <v>0.58546100000000001</v>
      </c>
      <c r="F31">
        <v>311.01882899999998</v>
      </c>
      <c r="G31">
        <v>1.34599</v>
      </c>
      <c r="H31">
        <v>1.4459960000000001</v>
      </c>
      <c r="I31">
        <v>1.5404679999999999</v>
      </c>
      <c r="J31">
        <v>0</v>
      </c>
      <c r="K31">
        <v>964.77038600000003</v>
      </c>
    </row>
    <row r="32" spans="1:11" x14ac:dyDescent="0.2">
      <c r="A32">
        <v>2024</v>
      </c>
      <c r="B32">
        <v>256.30319200000002</v>
      </c>
      <c r="C32">
        <v>370.47814899999997</v>
      </c>
      <c r="D32">
        <v>1.18303</v>
      </c>
      <c r="E32">
        <v>0.60292599999999996</v>
      </c>
      <c r="F32">
        <v>307.91522200000003</v>
      </c>
      <c r="G32">
        <v>1.274025</v>
      </c>
      <c r="H32">
        <v>1.368684</v>
      </c>
      <c r="I32">
        <v>1.458105</v>
      </c>
      <c r="J32">
        <v>0</v>
      </c>
      <c r="K32">
        <v>940.58337400000005</v>
      </c>
    </row>
    <row r="33" spans="1:11" x14ac:dyDescent="0.2">
      <c r="A33">
        <v>2023</v>
      </c>
      <c r="B33">
        <v>241.69340500000001</v>
      </c>
      <c r="C33">
        <v>356.18954500000001</v>
      </c>
      <c r="D33">
        <v>1.107456</v>
      </c>
      <c r="E33">
        <v>0.61705100000000002</v>
      </c>
      <c r="F33">
        <v>303.46545400000002</v>
      </c>
      <c r="G33">
        <v>1.1926380000000001</v>
      </c>
      <c r="H33">
        <v>1.28125</v>
      </c>
      <c r="I33">
        <v>1.3649579999999999</v>
      </c>
      <c r="J33">
        <v>0</v>
      </c>
      <c r="K33">
        <v>906.911743</v>
      </c>
    </row>
    <row r="34" spans="1:11" x14ac:dyDescent="0.2">
      <c r="A34">
        <v>2022</v>
      </c>
      <c r="B34">
        <v>229.101303</v>
      </c>
      <c r="C34">
        <v>341.420502</v>
      </c>
      <c r="D34">
        <v>1.0420659999999999</v>
      </c>
      <c r="E34">
        <v>0.63706600000000002</v>
      </c>
      <c r="F34">
        <v>303.149292</v>
      </c>
      <c r="G34">
        <v>1.124236</v>
      </c>
      <c r="H34">
        <v>1.2055990000000001</v>
      </c>
      <c r="I34">
        <v>1.2843640000000001</v>
      </c>
      <c r="J34">
        <v>0</v>
      </c>
      <c r="K34">
        <v>878.96453899999995</v>
      </c>
    </row>
    <row r="35" spans="1:11" x14ac:dyDescent="0.2">
      <c r="A35">
        <v>2021</v>
      </c>
      <c r="B35">
        <v>209.25556900000001</v>
      </c>
      <c r="C35">
        <v>316.24591099999998</v>
      </c>
      <c r="D35">
        <v>0.94705799999999996</v>
      </c>
      <c r="E35">
        <v>0.63694700000000004</v>
      </c>
      <c r="F35">
        <v>292.40875199999999</v>
      </c>
      <c r="G35">
        <v>1.0340469999999999</v>
      </c>
      <c r="H35">
        <v>1.0956809999999999</v>
      </c>
      <c r="I35">
        <v>1.167265</v>
      </c>
      <c r="J35">
        <v>0</v>
      </c>
      <c r="K35">
        <v>822.79125999999997</v>
      </c>
    </row>
    <row r="36" spans="1:11" x14ac:dyDescent="0.2">
      <c r="A36">
        <v>2020</v>
      </c>
      <c r="B36">
        <v>180.749008</v>
      </c>
      <c r="C36">
        <v>276.82663000000002</v>
      </c>
      <c r="D36">
        <v>0.81437199999999998</v>
      </c>
      <c r="E36">
        <v>0.60410600000000003</v>
      </c>
      <c r="F36">
        <v>266.90481599999998</v>
      </c>
      <c r="G36">
        <v>0.89579500000000001</v>
      </c>
      <c r="H36">
        <v>0.94217200000000001</v>
      </c>
      <c r="I36">
        <v>1.003727</v>
      </c>
      <c r="J36">
        <v>0</v>
      </c>
      <c r="K36">
        <v>728.74066200000004</v>
      </c>
    </row>
    <row r="37" spans="1:11" x14ac:dyDescent="0.2">
      <c r="A37">
        <v>2019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7"/>
  <sheetViews>
    <sheetView topLeftCell="D1" workbookViewId="0">
      <selection activeCell="A5" sqref="A5:XFD5"/>
    </sheetView>
  </sheetViews>
  <sheetFormatPr baseColWidth="10" defaultColWidth="8.83203125" defaultRowHeight="15" x14ac:dyDescent="0.2"/>
  <sheetData>
    <row r="1" spans="1:21" x14ac:dyDescent="0.2">
      <c r="A1" t="s">
        <v>1279</v>
      </c>
    </row>
    <row r="2" spans="1:21" x14ac:dyDescent="0.2">
      <c r="A2" t="s">
        <v>1280</v>
      </c>
    </row>
    <row r="3" spans="1:21" x14ac:dyDescent="0.2">
      <c r="A3" t="s">
        <v>1281</v>
      </c>
    </row>
    <row r="4" spans="1:21" x14ac:dyDescent="0.2">
      <c r="A4" t="s">
        <v>258</v>
      </c>
    </row>
    <row r="5" spans="1:21" s="13" customFormat="1" ht="112" x14ac:dyDescent="0.2">
      <c r="A5" s="13" t="s">
        <v>1282</v>
      </c>
      <c r="B5" s="13" t="s">
        <v>1283</v>
      </c>
      <c r="C5" s="13" t="s">
        <v>1284</v>
      </c>
      <c r="D5" s="13" t="s">
        <v>1285</v>
      </c>
      <c r="E5" s="13" t="s">
        <v>1286</v>
      </c>
      <c r="F5" s="13" t="s">
        <v>1287</v>
      </c>
      <c r="G5" s="13" t="s">
        <v>1288</v>
      </c>
      <c r="H5" s="13" t="s">
        <v>1289</v>
      </c>
      <c r="I5" s="13" t="s">
        <v>1290</v>
      </c>
      <c r="J5" s="13" t="s">
        <v>1291</v>
      </c>
      <c r="K5" s="13" t="s">
        <v>1292</v>
      </c>
      <c r="L5" s="13" t="s">
        <v>1293</v>
      </c>
      <c r="M5" s="13" t="s">
        <v>1294</v>
      </c>
      <c r="N5" s="13" t="s">
        <v>1295</v>
      </c>
      <c r="O5" s="13" t="s">
        <v>1296</v>
      </c>
      <c r="P5" s="13" t="s">
        <v>1297</v>
      </c>
      <c r="Q5" s="13" t="s">
        <v>1298</v>
      </c>
      <c r="R5" s="13" t="s">
        <v>1299</v>
      </c>
      <c r="S5" s="13" t="s">
        <v>1300</v>
      </c>
      <c r="T5" s="13" t="s">
        <v>1301</v>
      </c>
      <c r="U5" s="13" t="s">
        <v>1302</v>
      </c>
    </row>
    <row r="6" spans="1:21" x14ac:dyDescent="0.2">
      <c r="A6">
        <v>2050</v>
      </c>
      <c r="B6">
        <v>180.58569299999999</v>
      </c>
      <c r="C6">
        <v>81.700012000000001</v>
      </c>
      <c r="D6">
        <v>0.913358</v>
      </c>
      <c r="E6">
        <v>0.21962999999999999</v>
      </c>
      <c r="F6">
        <v>94.388938999999993</v>
      </c>
      <c r="G6">
        <v>1.0498909999999999</v>
      </c>
      <c r="H6">
        <v>1.132452</v>
      </c>
      <c r="I6">
        <v>1.1494420000000001</v>
      </c>
      <c r="J6">
        <v>1.1900000000000001E-4</v>
      </c>
      <c r="K6">
        <v>361.13952599999999</v>
      </c>
      <c r="L6">
        <v>213.534637</v>
      </c>
      <c r="M6">
        <v>101.15113100000001</v>
      </c>
      <c r="N6">
        <v>0.78089799999999998</v>
      </c>
      <c r="O6">
        <v>1.0167109999999999</v>
      </c>
      <c r="P6">
        <v>19.675329000000001</v>
      </c>
      <c r="Q6">
        <v>0.99669399999999997</v>
      </c>
      <c r="R6">
        <v>1.0772170000000001</v>
      </c>
      <c r="S6">
        <v>1.011649</v>
      </c>
      <c r="T6">
        <v>1.6549020000000001</v>
      </c>
      <c r="U6">
        <v>340.89920000000001</v>
      </c>
    </row>
    <row r="7" spans="1:21" x14ac:dyDescent="0.2">
      <c r="A7">
        <v>2049</v>
      </c>
      <c r="B7">
        <v>182.92906199999999</v>
      </c>
      <c r="C7">
        <v>81.383301000000003</v>
      </c>
      <c r="D7">
        <v>0.88599499999999998</v>
      </c>
      <c r="E7">
        <v>0.21348200000000001</v>
      </c>
      <c r="F7">
        <v>92.185958999999997</v>
      </c>
      <c r="G7">
        <v>1.018437</v>
      </c>
      <c r="H7">
        <v>1.098525</v>
      </c>
      <c r="I7">
        <v>1.1150070000000001</v>
      </c>
      <c r="J7">
        <v>1.22E-4</v>
      </c>
      <c r="K7">
        <v>360.82986499999998</v>
      </c>
      <c r="L7">
        <v>210.11914100000001</v>
      </c>
      <c r="M7">
        <v>100.072861</v>
      </c>
      <c r="N7">
        <v>0.745556</v>
      </c>
      <c r="O7">
        <v>0.98614900000000005</v>
      </c>
      <c r="P7">
        <v>18.784842000000001</v>
      </c>
      <c r="Q7">
        <v>0.95158500000000001</v>
      </c>
      <c r="R7">
        <v>1.0284629999999999</v>
      </c>
      <c r="S7">
        <v>0.96586300000000003</v>
      </c>
      <c r="T7">
        <v>1.580003</v>
      </c>
      <c r="U7">
        <v>335.23449699999998</v>
      </c>
    </row>
    <row r="8" spans="1:21" x14ac:dyDescent="0.2">
      <c r="A8">
        <v>2048</v>
      </c>
      <c r="B8">
        <v>185.01487700000001</v>
      </c>
      <c r="C8">
        <v>81.240600999999998</v>
      </c>
      <c r="D8">
        <v>0.85739699999999996</v>
      </c>
      <c r="E8">
        <v>0.20738999999999999</v>
      </c>
      <c r="F8">
        <v>89.210350000000005</v>
      </c>
      <c r="G8">
        <v>0.985564</v>
      </c>
      <c r="H8">
        <v>1.0630660000000001</v>
      </c>
      <c r="I8">
        <v>1.079016</v>
      </c>
      <c r="J8">
        <v>1.26E-4</v>
      </c>
      <c r="K8">
        <v>359.65835600000003</v>
      </c>
      <c r="L8">
        <v>205.17477400000001</v>
      </c>
      <c r="M8">
        <v>98.234961999999996</v>
      </c>
      <c r="N8">
        <v>0.70638999999999996</v>
      </c>
      <c r="O8">
        <v>0.95025000000000004</v>
      </c>
      <c r="P8">
        <v>17.798033</v>
      </c>
      <c r="Q8">
        <v>0.90159599999999995</v>
      </c>
      <c r="R8">
        <v>0.97443500000000005</v>
      </c>
      <c r="S8">
        <v>0.91512400000000005</v>
      </c>
      <c r="T8">
        <v>1.4970019999999999</v>
      </c>
      <c r="U8">
        <v>327.15252700000002</v>
      </c>
    </row>
    <row r="9" spans="1:21" x14ac:dyDescent="0.2">
      <c r="A9">
        <v>2047</v>
      </c>
      <c r="B9">
        <v>184.698151</v>
      </c>
      <c r="C9">
        <v>79.682343000000003</v>
      </c>
      <c r="D9">
        <v>0.81970200000000004</v>
      </c>
      <c r="E9">
        <v>0.19945099999999999</v>
      </c>
      <c r="F9">
        <v>85.771857999999995</v>
      </c>
      <c r="G9">
        <v>0.94223500000000004</v>
      </c>
      <c r="H9">
        <v>1.01633</v>
      </c>
      <c r="I9">
        <v>1.0315780000000001</v>
      </c>
      <c r="J9">
        <v>1.2799999999999999E-4</v>
      </c>
      <c r="K9">
        <v>354.16177399999998</v>
      </c>
      <c r="L9">
        <v>202.73142999999999</v>
      </c>
      <c r="M9">
        <v>97.567085000000006</v>
      </c>
      <c r="N9">
        <v>0.67727599999999999</v>
      </c>
      <c r="O9">
        <v>0.92753300000000005</v>
      </c>
      <c r="P9">
        <v>17.064501</v>
      </c>
      <c r="Q9">
        <v>0.86443700000000001</v>
      </c>
      <c r="R9">
        <v>0.93427499999999997</v>
      </c>
      <c r="S9">
        <v>0.87740799999999997</v>
      </c>
      <c r="T9">
        <v>1.4353039999999999</v>
      </c>
      <c r="U9">
        <v>323.07925399999999</v>
      </c>
    </row>
    <row r="10" spans="1:21" x14ac:dyDescent="0.2">
      <c r="A10">
        <v>2046</v>
      </c>
      <c r="B10">
        <v>186.52847299999999</v>
      </c>
      <c r="C10">
        <v>79.472167999999996</v>
      </c>
      <c r="D10">
        <v>0.79286599999999996</v>
      </c>
      <c r="E10">
        <v>0.19438900000000001</v>
      </c>
      <c r="F10">
        <v>82.963829000000004</v>
      </c>
      <c r="G10">
        <v>0.91138799999999998</v>
      </c>
      <c r="H10">
        <v>0.98305699999999996</v>
      </c>
      <c r="I10">
        <v>0.99780599999999997</v>
      </c>
      <c r="J10">
        <v>1.3100000000000001E-4</v>
      </c>
      <c r="K10">
        <v>352.84414700000002</v>
      </c>
      <c r="L10">
        <v>202.54257200000001</v>
      </c>
      <c r="M10">
        <v>97.969802999999999</v>
      </c>
      <c r="N10">
        <v>0.65660499999999999</v>
      </c>
      <c r="O10">
        <v>0.91631799999999997</v>
      </c>
      <c r="P10">
        <v>16.543661</v>
      </c>
      <c r="Q10">
        <v>0.83805300000000005</v>
      </c>
      <c r="R10">
        <v>0.90575899999999998</v>
      </c>
      <c r="S10">
        <v>0.85062800000000005</v>
      </c>
      <c r="T10">
        <v>1.3914960000000001</v>
      </c>
      <c r="U10">
        <v>322.614868</v>
      </c>
    </row>
    <row r="11" spans="1:21" x14ac:dyDescent="0.2">
      <c r="A11">
        <v>2045</v>
      </c>
      <c r="B11">
        <v>187.95594800000001</v>
      </c>
      <c r="C11">
        <v>78.944419999999994</v>
      </c>
      <c r="D11">
        <v>0.76510900000000004</v>
      </c>
      <c r="E11">
        <v>0.19009400000000001</v>
      </c>
      <c r="F11">
        <v>80.059334000000007</v>
      </c>
      <c r="G11">
        <v>0.87948000000000004</v>
      </c>
      <c r="H11">
        <v>0.94864099999999996</v>
      </c>
      <c r="I11">
        <v>0.96287400000000001</v>
      </c>
      <c r="J11">
        <v>1.34E-4</v>
      </c>
      <c r="K11">
        <v>350.70605499999999</v>
      </c>
      <c r="L11">
        <v>199.18071</v>
      </c>
      <c r="M11">
        <v>96.820175000000006</v>
      </c>
      <c r="N11">
        <v>0.62661</v>
      </c>
      <c r="O11">
        <v>0.89408600000000005</v>
      </c>
      <c r="P11">
        <v>15.787907000000001</v>
      </c>
      <c r="Q11">
        <v>0.79976899999999995</v>
      </c>
      <c r="R11">
        <v>0.86438199999999998</v>
      </c>
      <c r="S11">
        <v>0.81176899999999996</v>
      </c>
      <c r="T11">
        <v>1.3279289999999999</v>
      </c>
      <c r="U11">
        <v>317.11334199999999</v>
      </c>
    </row>
    <row r="12" spans="1:21" x14ac:dyDescent="0.2">
      <c r="A12">
        <v>2044</v>
      </c>
      <c r="B12">
        <v>187.20150799999999</v>
      </c>
      <c r="C12">
        <v>77.526398</v>
      </c>
      <c r="D12">
        <v>0.72930200000000001</v>
      </c>
      <c r="E12">
        <v>0.18385199999999999</v>
      </c>
      <c r="F12">
        <v>76.020347999999998</v>
      </c>
      <c r="G12">
        <v>0.83832099999999998</v>
      </c>
      <c r="H12">
        <v>0.90424499999999997</v>
      </c>
      <c r="I12">
        <v>0.91781199999999996</v>
      </c>
      <c r="J12">
        <v>1.36E-4</v>
      </c>
      <c r="K12">
        <v>344.32199100000003</v>
      </c>
      <c r="L12">
        <v>195.31875600000001</v>
      </c>
      <c r="M12">
        <v>95.405356999999995</v>
      </c>
      <c r="N12">
        <v>0.59631400000000001</v>
      </c>
      <c r="O12">
        <v>0.86995900000000004</v>
      </c>
      <c r="P12">
        <v>15.02459</v>
      </c>
      <c r="Q12">
        <v>0.76110100000000003</v>
      </c>
      <c r="R12">
        <v>0.82259000000000004</v>
      </c>
      <c r="S12">
        <v>0.77252200000000004</v>
      </c>
      <c r="T12">
        <v>1.2637259999999999</v>
      </c>
      <c r="U12">
        <v>310.8349</v>
      </c>
    </row>
    <row r="13" spans="1:21" x14ac:dyDescent="0.2">
      <c r="A13">
        <v>2043</v>
      </c>
      <c r="B13">
        <v>188.110794</v>
      </c>
      <c r="C13">
        <v>76.724884000000003</v>
      </c>
      <c r="D13">
        <v>0.702206</v>
      </c>
      <c r="E13">
        <v>0.17982400000000001</v>
      </c>
      <c r="F13">
        <v>73.195992000000004</v>
      </c>
      <c r="G13">
        <v>0.807176</v>
      </c>
      <c r="H13">
        <v>0.87065000000000003</v>
      </c>
      <c r="I13">
        <v>0.88371299999999997</v>
      </c>
      <c r="J13">
        <v>1.3899999999999999E-4</v>
      </c>
      <c r="K13">
        <v>341.47540300000003</v>
      </c>
      <c r="L13">
        <v>192.53448499999999</v>
      </c>
      <c r="M13">
        <v>94.461594000000005</v>
      </c>
      <c r="N13">
        <v>0.57040999999999997</v>
      </c>
      <c r="O13">
        <v>0.85108600000000001</v>
      </c>
      <c r="P13">
        <v>14.371921</v>
      </c>
      <c r="Q13">
        <v>0.72803899999999999</v>
      </c>
      <c r="R13">
        <v>0.78685700000000003</v>
      </c>
      <c r="S13">
        <v>0.73896300000000004</v>
      </c>
      <c r="T13">
        <v>1.2088300000000001</v>
      </c>
      <c r="U13">
        <v>306.25216699999999</v>
      </c>
    </row>
    <row r="14" spans="1:21" x14ac:dyDescent="0.2">
      <c r="A14">
        <v>2042</v>
      </c>
      <c r="B14">
        <v>189.15933200000001</v>
      </c>
      <c r="C14">
        <v>75.941940000000002</v>
      </c>
      <c r="D14">
        <v>0.67674199999999995</v>
      </c>
      <c r="E14">
        <v>0.17641499999999999</v>
      </c>
      <c r="F14">
        <v>70.541595000000001</v>
      </c>
      <c r="G14">
        <v>0.77790400000000004</v>
      </c>
      <c r="H14">
        <v>0.83907699999999996</v>
      </c>
      <c r="I14">
        <v>0.85166600000000003</v>
      </c>
      <c r="J14">
        <v>1.4200000000000001E-4</v>
      </c>
      <c r="K14">
        <v>338.96481299999999</v>
      </c>
      <c r="L14">
        <v>188.929565</v>
      </c>
      <c r="M14">
        <v>93.060012999999998</v>
      </c>
      <c r="N14">
        <v>0.54311200000000004</v>
      </c>
      <c r="O14">
        <v>0.83000200000000002</v>
      </c>
      <c r="P14">
        <v>13.684125999999999</v>
      </c>
      <c r="Q14">
        <v>0.69319699999999995</v>
      </c>
      <c r="R14">
        <v>0.74920100000000001</v>
      </c>
      <c r="S14">
        <v>0.70359899999999997</v>
      </c>
      <c r="T14">
        <v>1.150979</v>
      </c>
      <c r="U14">
        <v>300.34381100000002</v>
      </c>
    </row>
    <row r="15" spans="1:21" x14ac:dyDescent="0.2">
      <c r="A15">
        <v>2041</v>
      </c>
      <c r="B15">
        <v>190.30789200000001</v>
      </c>
      <c r="C15">
        <v>75.407905999999997</v>
      </c>
      <c r="D15">
        <v>0.65046199999999998</v>
      </c>
      <c r="E15">
        <v>0.17296700000000001</v>
      </c>
      <c r="F15">
        <v>66.663818000000006</v>
      </c>
      <c r="G15">
        <v>0.74769600000000003</v>
      </c>
      <c r="H15">
        <v>0.80649300000000002</v>
      </c>
      <c r="I15">
        <v>0.81859300000000002</v>
      </c>
      <c r="J15">
        <v>1.45E-4</v>
      </c>
      <c r="K15">
        <v>335.57598899999999</v>
      </c>
      <c r="L15">
        <v>185.272369</v>
      </c>
      <c r="M15">
        <v>91.616553999999994</v>
      </c>
      <c r="N15">
        <v>0.51681500000000002</v>
      </c>
      <c r="O15">
        <v>0.81084999999999996</v>
      </c>
      <c r="P15">
        <v>13.021554999999999</v>
      </c>
      <c r="Q15">
        <v>0.65963400000000005</v>
      </c>
      <c r="R15">
        <v>0.71292500000000003</v>
      </c>
      <c r="S15">
        <v>0.66953099999999999</v>
      </c>
      <c r="T15">
        <v>1.0952500000000001</v>
      </c>
      <c r="U15">
        <v>294.37548800000002</v>
      </c>
    </row>
    <row r="16" spans="1:21" x14ac:dyDescent="0.2">
      <c r="A16">
        <v>2040</v>
      </c>
      <c r="B16">
        <v>191.45024100000001</v>
      </c>
      <c r="C16">
        <v>74.481773000000004</v>
      </c>
      <c r="D16">
        <v>0.62575700000000001</v>
      </c>
      <c r="E16">
        <v>0.169873</v>
      </c>
      <c r="F16">
        <v>63.504947999999999</v>
      </c>
      <c r="G16">
        <v>0.71929799999999999</v>
      </c>
      <c r="H16">
        <v>0.77586200000000005</v>
      </c>
      <c r="I16">
        <v>0.78750200000000004</v>
      </c>
      <c r="J16">
        <v>1.4799999999999999E-4</v>
      </c>
      <c r="K16">
        <v>332.51541099999997</v>
      </c>
      <c r="L16">
        <v>179.956909</v>
      </c>
      <c r="M16">
        <v>89.336394999999996</v>
      </c>
      <c r="N16">
        <v>0.48713899999999999</v>
      </c>
      <c r="O16">
        <v>0.78487300000000004</v>
      </c>
      <c r="P16">
        <v>12.273846000000001</v>
      </c>
      <c r="Q16">
        <v>0.621757</v>
      </c>
      <c r="R16">
        <v>0.67198800000000003</v>
      </c>
      <c r="S16">
        <v>0.63108600000000004</v>
      </c>
      <c r="T16">
        <v>1.032359</v>
      </c>
      <c r="U16">
        <v>285.79632600000002</v>
      </c>
    </row>
    <row r="17" spans="1:21" x14ac:dyDescent="0.2">
      <c r="A17">
        <v>2039</v>
      </c>
      <c r="B17">
        <v>192.19929500000001</v>
      </c>
      <c r="C17">
        <v>73.386893999999998</v>
      </c>
      <c r="D17">
        <v>0.60235700000000003</v>
      </c>
      <c r="E17">
        <v>0.16753999999999999</v>
      </c>
      <c r="F17">
        <v>61.130257</v>
      </c>
      <c r="G17">
        <v>0.69240000000000002</v>
      </c>
      <c r="H17">
        <v>0.74684899999999999</v>
      </c>
      <c r="I17">
        <v>0.75805400000000001</v>
      </c>
      <c r="J17">
        <v>1.5100000000000001E-4</v>
      </c>
      <c r="K17">
        <v>329.68374599999999</v>
      </c>
      <c r="L17">
        <v>172.862381</v>
      </c>
      <c r="M17">
        <v>86.150604000000001</v>
      </c>
      <c r="N17">
        <v>0.45412000000000002</v>
      </c>
      <c r="O17">
        <v>0.75157499999999999</v>
      </c>
      <c r="P17">
        <v>11.441903</v>
      </c>
      <c r="Q17">
        <v>0.57961300000000004</v>
      </c>
      <c r="R17">
        <v>0.62644</v>
      </c>
      <c r="S17">
        <v>0.58831</v>
      </c>
      <c r="T17">
        <v>0.96238400000000002</v>
      </c>
      <c r="U17">
        <v>274.41735799999998</v>
      </c>
    </row>
    <row r="18" spans="1:21" x14ac:dyDescent="0.2">
      <c r="A18">
        <v>2038</v>
      </c>
      <c r="B18">
        <v>192.27671799999999</v>
      </c>
      <c r="C18">
        <v>72.067085000000006</v>
      </c>
      <c r="D18">
        <v>0.57802399999999998</v>
      </c>
      <c r="E18">
        <v>0.16528499999999999</v>
      </c>
      <c r="F18">
        <v>58.660789000000001</v>
      </c>
      <c r="G18">
        <v>0.66442999999999997</v>
      </c>
      <c r="H18">
        <v>0.71667899999999995</v>
      </c>
      <c r="I18">
        <v>0.72743199999999997</v>
      </c>
      <c r="J18">
        <v>1.54E-4</v>
      </c>
      <c r="K18">
        <v>325.856628</v>
      </c>
      <c r="L18">
        <v>166.95872499999999</v>
      </c>
      <c r="M18">
        <v>83.535544999999999</v>
      </c>
      <c r="N18">
        <v>0.42568800000000001</v>
      </c>
      <c r="O18">
        <v>0.723858</v>
      </c>
      <c r="P18">
        <v>10.725541</v>
      </c>
      <c r="Q18">
        <v>0.54332400000000003</v>
      </c>
      <c r="R18">
        <v>0.58721900000000005</v>
      </c>
      <c r="S18">
        <v>0.55147699999999999</v>
      </c>
      <c r="T18">
        <v>0.90213100000000002</v>
      </c>
      <c r="U18">
        <v>264.95352200000002</v>
      </c>
    </row>
    <row r="19" spans="1:21" x14ac:dyDescent="0.2">
      <c r="A19">
        <v>2037</v>
      </c>
      <c r="B19">
        <v>192.37344400000001</v>
      </c>
      <c r="C19">
        <v>70.507216999999997</v>
      </c>
      <c r="D19">
        <v>0.55433500000000002</v>
      </c>
      <c r="E19">
        <v>0.16298799999999999</v>
      </c>
      <c r="F19">
        <v>56.256672000000002</v>
      </c>
      <c r="G19">
        <v>0.63719899999999996</v>
      </c>
      <c r="H19">
        <v>0.687307</v>
      </c>
      <c r="I19">
        <v>0.69761899999999999</v>
      </c>
      <c r="J19">
        <v>1.5699999999999999E-4</v>
      </c>
      <c r="K19">
        <v>321.876892</v>
      </c>
      <c r="L19">
        <v>164.008972</v>
      </c>
      <c r="M19">
        <v>82.382980000000003</v>
      </c>
      <c r="N19">
        <v>0.40587000000000001</v>
      </c>
      <c r="O19">
        <v>0.70925899999999997</v>
      </c>
      <c r="P19">
        <v>10.226213</v>
      </c>
      <c r="Q19">
        <v>0.51802999999999999</v>
      </c>
      <c r="R19">
        <v>0.55988099999999996</v>
      </c>
      <c r="S19">
        <v>0.52580300000000002</v>
      </c>
      <c r="T19">
        <v>0.86013200000000001</v>
      </c>
      <c r="U19">
        <v>260.19714399999998</v>
      </c>
    </row>
    <row r="20" spans="1:21" x14ac:dyDescent="0.2">
      <c r="A20">
        <v>2036</v>
      </c>
      <c r="B20">
        <v>193.81104999999999</v>
      </c>
      <c r="C20">
        <v>69.528632999999999</v>
      </c>
      <c r="D20">
        <v>0.53563700000000003</v>
      </c>
      <c r="E20">
        <v>0.161963</v>
      </c>
      <c r="F20">
        <v>54.359116</v>
      </c>
      <c r="G20">
        <v>0.61570599999999998</v>
      </c>
      <c r="H20">
        <v>0.66412400000000005</v>
      </c>
      <c r="I20">
        <v>0.67408800000000002</v>
      </c>
      <c r="J20">
        <v>1.6100000000000001E-4</v>
      </c>
      <c r="K20">
        <v>320.35043300000001</v>
      </c>
      <c r="L20">
        <v>161.44515999999999</v>
      </c>
      <c r="M20">
        <v>81.265197999999998</v>
      </c>
      <c r="N20">
        <v>0.38755899999999999</v>
      </c>
      <c r="O20">
        <v>0.69614200000000004</v>
      </c>
      <c r="P20">
        <v>9.7648379999999992</v>
      </c>
      <c r="Q20">
        <v>0.49465799999999999</v>
      </c>
      <c r="R20">
        <v>0.53462100000000001</v>
      </c>
      <c r="S20">
        <v>0.50207999999999997</v>
      </c>
      <c r="T20">
        <v>0.821326</v>
      </c>
      <c r="U20">
        <v>255.91156000000001</v>
      </c>
    </row>
    <row r="21" spans="1:21" x14ac:dyDescent="0.2">
      <c r="A21">
        <v>2035</v>
      </c>
      <c r="B21">
        <v>194.59094200000001</v>
      </c>
      <c r="C21">
        <v>68.357330000000005</v>
      </c>
      <c r="D21">
        <v>0.51601799999999998</v>
      </c>
      <c r="E21">
        <v>0.16048499999999999</v>
      </c>
      <c r="F21">
        <v>52.368079999999999</v>
      </c>
      <c r="G21">
        <v>0.59315399999999996</v>
      </c>
      <c r="H21">
        <v>0.63979900000000001</v>
      </c>
      <c r="I21">
        <v>0.64939800000000003</v>
      </c>
      <c r="J21">
        <v>1.65E-4</v>
      </c>
      <c r="K21">
        <v>317.875427</v>
      </c>
      <c r="L21">
        <v>156.659775</v>
      </c>
      <c r="M21">
        <v>78.970878999999996</v>
      </c>
      <c r="N21">
        <v>0.36474600000000001</v>
      </c>
      <c r="O21">
        <v>0.67355500000000001</v>
      </c>
      <c r="P21">
        <v>9.1900469999999999</v>
      </c>
      <c r="Q21">
        <v>0.46554099999999998</v>
      </c>
      <c r="R21">
        <v>0.50315200000000004</v>
      </c>
      <c r="S21">
        <v>0.472526</v>
      </c>
      <c r="T21">
        <v>0.77298</v>
      </c>
      <c r="U21">
        <v>248.073227</v>
      </c>
    </row>
    <row r="22" spans="1:21" x14ac:dyDescent="0.2">
      <c r="A22">
        <v>2034</v>
      </c>
      <c r="B22">
        <v>193.70794699999999</v>
      </c>
      <c r="C22">
        <v>66.619422999999998</v>
      </c>
      <c r="D22">
        <v>0.49300300000000002</v>
      </c>
      <c r="E22">
        <v>0.157724</v>
      </c>
      <c r="F22">
        <v>50.032466999999997</v>
      </c>
      <c r="G22">
        <v>0.56669999999999998</v>
      </c>
      <c r="H22">
        <v>0.61126400000000003</v>
      </c>
      <c r="I22">
        <v>0.62043499999999996</v>
      </c>
      <c r="J22">
        <v>1.6699999999999999E-4</v>
      </c>
      <c r="K22">
        <v>312.80914300000001</v>
      </c>
      <c r="L22">
        <v>151.96386699999999</v>
      </c>
      <c r="M22">
        <v>76.598495</v>
      </c>
      <c r="N22">
        <v>0.34300000000000003</v>
      </c>
      <c r="O22">
        <v>0.65218399999999999</v>
      </c>
      <c r="P22">
        <v>8.6421480000000006</v>
      </c>
      <c r="Q22">
        <v>0.43778600000000001</v>
      </c>
      <c r="R22">
        <v>0.47315400000000002</v>
      </c>
      <c r="S22">
        <v>0.444355</v>
      </c>
      <c r="T22">
        <v>0.72689499999999996</v>
      </c>
      <c r="U22">
        <v>240.281891</v>
      </c>
    </row>
    <row r="23" spans="1:21" x14ac:dyDescent="0.2">
      <c r="A23">
        <v>2033</v>
      </c>
      <c r="B23">
        <v>193.40211500000001</v>
      </c>
      <c r="C23">
        <v>65.216812000000004</v>
      </c>
      <c r="D23">
        <v>0.47218100000000002</v>
      </c>
      <c r="E23">
        <v>0.15541199999999999</v>
      </c>
      <c r="F23">
        <v>47.615958999999997</v>
      </c>
      <c r="G23">
        <v>0.54276400000000002</v>
      </c>
      <c r="H23">
        <v>0.58544600000000002</v>
      </c>
      <c r="I23">
        <v>0.59423000000000004</v>
      </c>
      <c r="J23">
        <v>1.7000000000000001E-4</v>
      </c>
      <c r="K23">
        <v>308.58505200000002</v>
      </c>
      <c r="L23">
        <v>148.244675</v>
      </c>
      <c r="M23">
        <v>74.734939999999995</v>
      </c>
      <c r="N23">
        <v>0.32441700000000001</v>
      </c>
      <c r="O23">
        <v>0.63479699999999994</v>
      </c>
      <c r="P23">
        <v>8.1739460000000008</v>
      </c>
      <c r="Q23">
        <v>0.41406799999999999</v>
      </c>
      <c r="R23">
        <v>0.44751999999999997</v>
      </c>
      <c r="S23">
        <v>0.42028100000000002</v>
      </c>
      <c r="T23">
        <v>0.68751499999999999</v>
      </c>
      <c r="U23">
        <v>234.08216899999999</v>
      </c>
    </row>
    <row r="24" spans="1:21" x14ac:dyDescent="0.2">
      <c r="A24">
        <v>2032</v>
      </c>
      <c r="B24">
        <v>193.21283</v>
      </c>
      <c r="C24">
        <v>63.795490000000001</v>
      </c>
      <c r="D24">
        <v>0.45240000000000002</v>
      </c>
      <c r="E24">
        <v>0.15320500000000001</v>
      </c>
      <c r="F24">
        <v>45.263236999999997</v>
      </c>
      <c r="G24">
        <v>0.52002700000000002</v>
      </c>
      <c r="H24">
        <v>0.560921</v>
      </c>
      <c r="I24">
        <v>0.56933699999999998</v>
      </c>
      <c r="J24">
        <v>1.73E-4</v>
      </c>
      <c r="K24">
        <v>304.52761800000002</v>
      </c>
      <c r="L24">
        <v>144.37342799999999</v>
      </c>
      <c r="M24">
        <v>72.775604000000001</v>
      </c>
      <c r="N24">
        <v>0.30631199999999997</v>
      </c>
      <c r="O24">
        <v>0.61636500000000005</v>
      </c>
      <c r="P24">
        <v>7.7177720000000001</v>
      </c>
      <c r="Q24">
        <v>0.39095999999999997</v>
      </c>
      <c r="R24">
        <v>0.422545</v>
      </c>
      <c r="S24">
        <v>0.39682600000000001</v>
      </c>
      <c r="T24">
        <v>0.649146</v>
      </c>
      <c r="U24">
        <v>227.648956</v>
      </c>
    </row>
    <row r="25" spans="1:21" x14ac:dyDescent="0.2">
      <c r="A25">
        <v>2031</v>
      </c>
      <c r="B25">
        <v>192.50157200000001</v>
      </c>
      <c r="C25">
        <v>62.242939</v>
      </c>
      <c r="D25">
        <v>0.43269800000000003</v>
      </c>
      <c r="E25">
        <v>0.150783</v>
      </c>
      <c r="F25">
        <v>43.097050000000003</v>
      </c>
      <c r="G25">
        <v>0.49737999999999999</v>
      </c>
      <c r="H25">
        <v>0.536493</v>
      </c>
      <c r="I25">
        <v>0.54454199999999997</v>
      </c>
      <c r="J25">
        <v>1.74E-4</v>
      </c>
      <c r="K25">
        <v>300.003601</v>
      </c>
      <c r="L25">
        <v>140.22210699999999</v>
      </c>
      <c r="M25">
        <v>70.691063</v>
      </c>
      <c r="N25">
        <v>0.28846699999999997</v>
      </c>
      <c r="O25">
        <v>0.59699899999999995</v>
      </c>
      <c r="P25">
        <v>7.268141</v>
      </c>
      <c r="Q25">
        <v>0.36818299999999998</v>
      </c>
      <c r="R25">
        <v>0.397928</v>
      </c>
      <c r="S25">
        <v>0.37370700000000001</v>
      </c>
      <c r="T25">
        <v>0.61132699999999995</v>
      </c>
      <c r="U25">
        <v>220.81791699999999</v>
      </c>
    </row>
    <row r="26" spans="1:21" x14ac:dyDescent="0.2">
      <c r="A26">
        <v>2030</v>
      </c>
      <c r="B26">
        <v>192.29011499999999</v>
      </c>
      <c r="C26">
        <v>60.703434000000001</v>
      </c>
      <c r="D26">
        <v>0.415188</v>
      </c>
      <c r="E26">
        <v>0.14888999999999999</v>
      </c>
      <c r="F26">
        <v>41.426582000000003</v>
      </c>
      <c r="G26">
        <v>0.47725200000000001</v>
      </c>
      <c r="H26">
        <v>0.51478199999999996</v>
      </c>
      <c r="I26">
        <v>0.52250600000000003</v>
      </c>
      <c r="J26">
        <v>1.75E-4</v>
      </c>
      <c r="K26">
        <v>296.49893200000002</v>
      </c>
      <c r="L26">
        <v>138.25938400000001</v>
      </c>
      <c r="M26">
        <v>69.727844000000005</v>
      </c>
      <c r="N26">
        <v>0.27582400000000001</v>
      </c>
      <c r="O26">
        <v>0.58718000000000004</v>
      </c>
      <c r="P26">
        <v>6.9495969999999998</v>
      </c>
      <c r="Q26">
        <v>0.35204600000000003</v>
      </c>
      <c r="R26">
        <v>0.38048799999999999</v>
      </c>
      <c r="S26">
        <v>0.35732799999999998</v>
      </c>
      <c r="T26">
        <v>0.584534</v>
      </c>
      <c r="U26">
        <v>217.47422800000001</v>
      </c>
    </row>
    <row r="27" spans="1:21" x14ac:dyDescent="0.2">
      <c r="A27">
        <v>2029</v>
      </c>
      <c r="B27">
        <v>193.46637000000001</v>
      </c>
      <c r="C27">
        <v>59.902965999999999</v>
      </c>
      <c r="D27">
        <v>0.40217999999999998</v>
      </c>
      <c r="E27">
        <v>0.14843200000000001</v>
      </c>
      <c r="F27">
        <v>40.438293000000002</v>
      </c>
      <c r="G27">
        <v>0.46229900000000002</v>
      </c>
      <c r="H27">
        <v>0.49865300000000001</v>
      </c>
      <c r="I27">
        <v>0.506135</v>
      </c>
      <c r="J27">
        <v>1.7699999999999999E-4</v>
      </c>
      <c r="K27">
        <v>295.82556199999999</v>
      </c>
      <c r="L27">
        <v>138.073395</v>
      </c>
      <c r="M27">
        <v>69.592879999999994</v>
      </c>
      <c r="N27">
        <v>0.26708900000000002</v>
      </c>
      <c r="O27">
        <v>0.585642</v>
      </c>
      <c r="P27">
        <v>6.7641489999999997</v>
      </c>
      <c r="Q27">
        <v>0.34089700000000001</v>
      </c>
      <c r="R27">
        <v>0.36843799999999999</v>
      </c>
      <c r="S27">
        <v>0.34601199999999999</v>
      </c>
      <c r="T27">
        <v>0.56602200000000003</v>
      </c>
      <c r="U27">
        <v>216.90455600000001</v>
      </c>
    </row>
    <row r="28" spans="1:21" x14ac:dyDescent="0.2">
      <c r="A28">
        <v>2028</v>
      </c>
      <c r="B28">
        <v>192.70813000000001</v>
      </c>
      <c r="C28">
        <v>58.327072000000001</v>
      </c>
      <c r="D28">
        <v>0.38459199999999999</v>
      </c>
      <c r="E28">
        <v>0.146093</v>
      </c>
      <c r="F28">
        <v>38.406609000000003</v>
      </c>
      <c r="G28">
        <v>0.442083</v>
      </c>
      <c r="H28">
        <v>0.47684700000000002</v>
      </c>
      <c r="I28">
        <v>0.48400199999999999</v>
      </c>
      <c r="J28">
        <v>1.7699999999999999E-4</v>
      </c>
      <c r="K28">
        <v>291.37560999999999</v>
      </c>
      <c r="L28">
        <v>138.36944600000001</v>
      </c>
      <c r="M28">
        <v>69.762978000000004</v>
      </c>
      <c r="N28">
        <v>0.25964300000000001</v>
      </c>
      <c r="O28">
        <v>0.586395</v>
      </c>
      <c r="P28">
        <v>6.6288530000000003</v>
      </c>
      <c r="Q28">
        <v>0.33139400000000002</v>
      </c>
      <c r="R28">
        <v>0.35816700000000001</v>
      </c>
      <c r="S28">
        <v>0.336366</v>
      </c>
      <c r="T28">
        <v>0.55024300000000004</v>
      </c>
      <c r="U28">
        <v>217.18345600000001</v>
      </c>
    </row>
    <row r="29" spans="1:21" x14ac:dyDescent="0.2">
      <c r="A29">
        <v>2027</v>
      </c>
      <c r="B29">
        <v>191.041031</v>
      </c>
      <c r="C29">
        <v>56.316150999999998</v>
      </c>
      <c r="D29">
        <v>0.36676199999999998</v>
      </c>
      <c r="E29">
        <v>0.14341400000000001</v>
      </c>
      <c r="F29">
        <v>36.997703999999999</v>
      </c>
      <c r="G29">
        <v>0.42158699999999999</v>
      </c>
      <c r="H29">
        <v>0.45473999999999998</v>
      </c>
      <c r="I29">
        <v>0.461563</v>
      </c>
      <c r="J29">
        <v>1.76E-4</v>
      </c>
      <c r="K29">
        <v>286.20315599999998</v>
      </c>
      <c r="L29">
        <v>141.33781400000001</v>
      </c>
      <c r="M29">
        <v>71.102187999999998</v>
      </c>
      <c r="N29">
        <v>0.25709300000000002</v>
      </c>
      <c r="O29">
        <v>0.598055</v>
      </c>
      <c r="P29">
        <v>6.6461800000000002</v>
      </c>
      <c r="Q29">
        <v>0.32813900000000001</v>
      </c>
      <c r="R29">
        <v>0.35464899999999999</v>
      </c>
      <c r="S29">
        <v>0.333063</v>
      </c>
      <c r="T29">
        <v>0.54483899999999996</v>
      </c>
      <c r="U29">
        <v>221.50202899999999</v>
      </c>
    </row>
    <row r="30" spans="1:21" x14ac:dyDescent="0.2">
      <c r="A30">
        <v>2026</v>
      </c>
      <c r="B30">
        <v>193.94555700000001</v>
      </c>
      <c r="C30">
        <v>55.909843000000002</v>
      </c>
      <c r="D30">
        <v>0.35781400000000002</v>
      </c>
      <c r="E30">
        <v>0.14452699999999999</v>
      </c>
      <c r="F30">
        <v>35.934238000000001</v>
      </c>
      <c r="G30">
        <v>0.411302</v>
      </c>
      <c r="H30">
        <v>0.44364599999999998</v>
      </c>
      <c r="I30">
        <v>0.45030199999999998</v>
      </c>
      <c r="J30">
        <v>1.7799999999999999E-4</v>
      </c>
      <c r="K30">
        <v>287.59738199999998</v>
      </c>
      <c r="L30">
        <v>147.682907</v>
      </c>
      <c r="M30">
        <v>74.008094999999997</v>
      </c>
      <c r="N30">
        <v>0.26027600000000001</v>
      </c>
      <c r="O30">
        <v>0.62362399999999996</v>
      </c>
      <c r="P30">
        <v>6.8170840000000004</v>
      </c>
      <c r="Q30">
        <v>0.332202</v>
      </c>
      <c r="R30">
        <v>0.35904000000000003</v>
      </c>
      <c r="S30">
        <v>0.33718700000000001</v>
      </c>
      <c r="T30">
        <v>0.55158499999999999</v>
      </c>
      <c r="U30">
        <v>230.97200000000001</v>
      </c>
    </row>
    <row r="31" spans="1:21" x14ac:dyDescent="0.2">
      <c r="A31">
        <v>2025</v>
      </c>
      <c r="B31">
        <v>193.86938499999999</v>
      </c>
      <c r="C31">
        <v>54.672806000000001</v>
      </c>
      <c r="D31">
        <v>0.34393200000000002</v>
      </c>
      <c r="E31">
        <v>0.14356099999999999</v>
      </c>
      <c r="F31">
        <v>34.448101000000001</v>
      </c>
      <c r="G31">
        <v>0.395345</v>
      </c>
      <c r="H31">
        <v>0.42643399999999998</v>
      </c>
      <c r="I31">
        <v>0.43283199999999999</v>
      </c>
      <c r="J31">
        <v>1.7699999999999999E-4</v>
      </c>
      <c r="K31">
        <v>284.73254400000002</v>
      </c>
      <c r="L31">
        <v>148.109756</v>
      </c>
      <c r="M31">
        <v>73.745536999999999</v>
      </c>
      <c r="N31">
        <v>0.25270799999999999</v>
      </c>
      <c r="O31">
        <v>0.62365400000000004</v>
      </c>
      <c r="P31">
        <v>6.7173470000000002</v>
      </c>
      <c r="Q31">
        <v>0.322542</v>
      </c>
      <c r="R31">
        <v>0.34860000000000002</v>
      </c>
      <c r="S31">
        <v>0.32738099999999998</v>
      </c>
      <c r="T31">
        <v>0.53554500000000005</v>
      </c>
      <c r="U31">
        <v>230.983047</v>
      </c>
    </row>
    <row r="32" spans="1:21" x14ac:dyDescent="0.2">
      <c r="A32">
        <v>2024</v>
      </c>
      <c r="B32">
        <v>187.83528100000001</v>
      </c>
      <c r="C32">
        <v>51.582748000000002</v>
      </c>
      <c r="D32">
        <v>0.32085599999999997</v>
      </c>
      <c r="E32">
        <v>0.138493</v>
      </c>
      <c r="F32">
        <v>32.549633</v>
      </c>
      <c r="G32">
        <v>0.36881900000000001</v>
      </c>
      <c r="H32">
        <v>0.39782299999999998</v>
      </c>
      <c r="I32">
        <v>0.40379100000000001</v>
      </c>
      <c r="J32">
        <v>1.7100000000000001E-4</v>
      </c>
      <c r="K32">
        <v>273.59762599999999</v>
      </c>
      <c r="L32">
        <v>142.74681100000001</v>
      </c>
      <c r="M32">
        <v>71.053955000000002</v>
      </c>
      <c r="N32">
        <v>0.23633899999999999</v>
      </c>
      <c r="O32">
        <v>0.60075699999999999</v>
      </c>
      <c r="P32">
        <v>6.4301469999999998</v>
      </c>
      <c r="Q32">
        <v>0.30164999999999997</v>
      </c>
      <c r="R32">
        <v>0.32602100000000001</v>
      </c>
      <c r="S32">
        <v>0.306176</v>
      </c>
      <c r="T32">
        <v>0.500857</v>
      </c>
      <c r="U32">
        <v>222.50271599999999</v>
      </c>
    </row>
    <row r="33" spans="1:21" x14ac:dyDescent="0.2">
      <c r="A33">
        <v>2023</v>
      </c>
      <c r="B33">
        <v>180.52432300000001</v>
      </c>
      <c r="C33">
        <v>48.275089000000001</v>
      </c>
      <c r="D33">
        <v>0.296933</v>
      </c>
      <c r="E33">
        <v>0.132655</v>
      </c>
      <c r="F33">
        <v>30.481784999999999</v>
      </c>
      <c r="G33">
        <v>0.34132000000000001</v>
      </c>
      <c r="H33">
        <v>0.36816100000000002</v>
      </c>
      <c r="I33">
        <v>0.37368499999999999</v>
      </c>
      <c r="J33">
        <v>1.64E-4</v>
      </c>
      <c r="K33">
        <v>260.79406699999998</v>
      </c>
      <c r="L33">
        <v>134.36882</v>
      </c>
      <c r="M33">
        <v>67.480025999999995</v>
      </c>
      <c r="N33">
        <v>0.216553</v>
      </c>
      <c r="O33">
        <v>0.56697600000000004</v>
      </c>
      <c r="P33">
        <v>6.0439889999999998</v>
      </c>
      <c r="Q33">
        <v>0.27639599999999998</v>
      </c>
      <c r="R33">
        <v>0.29872599999999999</v>
      </c>
      <c r="S33">
        <v>0.28054299999999999</v>
      </c>
      <c r="T33">
        <v>0.458926</v>
      </c>
      <c r="U33">
        <v>209.99099699999999</v>
      </c>
    </row>
    <row r="34" spans="1:21" x14ac:dyDescent="0.2">
      <c r="A34">
        <v>2022</v>
      </c>
      <c r="B34">
        <v>174.73065199999999</v>
      </c>
      <c r="C34">
        <v>45.466510999999997</v>
      </c>
      <c r="D34">
        <v>0.276916</v>
      </c>
      <c r="E34">
        <v>0.12817400000000001</v>
      </c>
      <c r="F34">
        <v>28.895914000000001</v>
      </c>
      <c r="G34">
        <v>0.318909</v>
      </c>
      <c r="H34">
        <v>0.34334100000000001</v>
      </c>
      <c r="I34">
        <v>0.348493</v>
      </c>
      <c r="J34">
        <v>1.5799999999999999E-4</v>
      </c>
      <c r="K34">
        <v>250.50907900000001</v>
      </c>
      <c r="L34">
        <v>122.007324</v>
      </c>
      <c r="M34">
        <v>61.584063999999998</v>
      </c>
      <c r="N34">
        <v>0.19117899999999999</v>
      </c>
      <c r="O34">
        <v>0.51820900000000003</v>
      </c>
      <c r="P34">
        <v>5.4856290000000003</v>
      </c>
      <c r="Q34">
        <v>0.24444199999999999</v>
      </c>
      <c r="R34">
        <v>0.26372400000000001</v>
      </c>
      <c r="S34">
        <v>0.247671</v>
      </c>
      <c r="T34">
        <v>0.40515200000000001</v>
      </c>
      <c r="U34">
        <v>190.94740300000001</v>
      </c>
    </row>
    <row r="35" spans="1:21" x14ac:dyDescent="0.2">
      <c r="A35">
        <v>2021</v>
      </c>
      <c r="B35">
        <v>162.874405</v>
      </c>
      <c r="C35">
        <v>41.152985000000001</v>
      </c>
      <c r="D35">
        <v>0.24865499999999999</v>
      </c>
      <c r="E35">
        <v>0.11931600000000001</v>
      </c>
      <c r="F35">
        <v>26.385145000000001</v>
      </c>
      <c r="G35">
        <v>0.28985699999999998</v>
      </c>
      <c r="H35">
        <v>0.30830200000000002</v>
      </c>
      <c r="I35">
        <v>0.31292700000000001</v>
      </c>
      <c r="J35">
        <v>1.47E-4</v>
      </c>
      <c r="K35">
        <v>231.69172699999999</v>
      </c>
      <c r="L35">
        <v>101.57009100000001</v>
      </c>
      <c r="M35">
        <v>51.533301999999999</v>
      </c>
      <c r="N35">
        <v>0.154755</v>
      </c>
      <c r="O35">
        <v>0.43498399999999998</v>
      </c>
      <c r="P35">
        <v>4.569261</v>
      </c>
      <c r="Q35">
        <v>0.19970599999999999</v>
      </c>
      <c r="R35">
        <v>0.213477</v>
      </c>
      <c r="S35">
        <v>0.200484</v>
      </c>
      <c r="T35">
        <v>0.32795999999999997</v>
      </c>
      <c r="U35">
        <v>159.204025</v>
      </c>
    </row>
    <row r="36" spans="1:21" x14ac:dyDescent="0.2">
      <c r="A36">
        <v>2020</v>
      </c>
      <c r="B36">
        <v>147.36698899999999</v>
      </c>
      <c r="C36">
        <v>36.340527000000002</v>
      </c>
      <c r="D36">
        <v>0.21667700000000001</v>
      </c>
      <c r="E36">
        <v>0.10786</v>
      </c>
      <c r="F36">
        <v>23.123978000000001</v>
      </c>
      <c r="G36">
        <v>0.25462099999999999</v>
      </c>
      <c r="H36">
        <v>0.26865299999999998</v>
      </c>
      <c r="I36">
        <v>0.27268399999999998</v>
      </c>
      <c r="J36">
        <v>1.3200000000000001E-4</v>
      </c>
      <c r="K36">
        <v>207.952133</v>
      </c>
      <c r="L36">
        <v>91.140923000000001</v>
      </c>
      <c r="M36">
        <v>46.458106999999998</v>
      </c>
      <c r="N36">
        <v>0.13500999999999999</v>
      </c>
      <c r="O36">
        <v>0.39564199999999999</v>
      </c>
      <c r="P36">
        <v>4.1055859999999997</v>
      </c>
      <c r="Q36">
        <v>0.175927</v>
      </c>
      <c r="R36">
        <v>0.18624099999999999</v>
      </c>
      <c r="S36">
        <v>0.174905</v>
      </c>
      <c r="T36">
        <v>0.28611700000000001</v>
      </c>
      <c r="U36">
        <v>143.05848700000001</v>
      </c>
    </row>
    <row r="37" spans="1:21" x14ac:dyDescent="0.2">
      <c r="A37">
        <v>2019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59"/>
  <sheetViews>
    <sheetView workbookViewId="0">
      <pane xSplit="4" ySplit="1" topLeftCell="E2" activePane="bottomRight" state="frozen"/>
      <selection pane="topRight" activeCell="C1" sqref="C1"/>
      <selection pane="bottomLeft" activeCell="A2" sqref="A2"/>
      <selection pane="bottomRight" activeCell="E1" sqref="E1"/>
    </sheetView>
  </sheetViews>
  <sheetFormatPr baseColWidth="10" defaultColWidth="8.83203125" defaultRowHeight="15" customHeight="1" x14ac:dyDescent="0.2"/>
  <cols>
    <col min="1" max="1" width="25.6640625" customWidth="1"/>
    <col min="2" max="2" width="30" customWidth="1"/>
  </cols>
  <sheetData>
    <row r="1" spans="1:36" ht="15" customHeight="1" x14ac:dyDescent="0.2"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  <c r="AJ1" t="s">
        <v>320</v>
      </c>
    </row>
    <row r="10" spans="1:36" x14ac:dyDescent="0.2">
      <c r="A10" t="s">
        <v>255</v>
      </c>
    </row>
    <row r="11" spans="1:36" x14ac:dyDescent="0.2">
      <c r="A11" t="s">
        <v>256</v>
      </c>
    </row>
    <row r="12" spans="1:36" x14ac:dyDescent="0.2">
      <c r="A12" t="s">
        <v>257</v>
      </c>
    </row>
    <row r="13" spans="1:36" x14ac:dyDescent="0.2">
      <c r="A13" t="s">
        <v>258</v>
      </c>
    </row>
    <row r="14" spans="1:36" x14ac:dyDescent="0.2">
      <c r="B14" t="s">
        <v>259</v>
      </c>
      <c r="C14" t="s">
        <v>318</v>
      </c>
      <c r="D14" t="s">
        <v>319</v>
      </c>
      <c r="E14">
        <v>2020</v>
      </c>
      <c r="F14">
        <v>2021</v>
      </c>
      <c r="G14">
        <v>2022</v>
      </c>
      <c r="H14">
        <v>2023</v>
      </c>
      <c r="I14">
        <v>2024</v>
      </c>
      <c r="J14">
        <v>2025</v>
      </c>
      <c r="K14">
        <v>2026</v>
      </c>
      <c r="L14">
        <v>2027</v>
      </c>
      <c r="M14">
        <v>2028</v>
      </c>
      <c r="N14">
        <v>2029</v>
      </c>
      <c r="O14">
        <v>2030</v>
      </c>
      <c r="P14">
        <v>2031</v>
      </c>
      <c r="Q14">
        <v>2032</v>
      </c>
      <c r="R14">
        <v>2033</v>
      </c>
      <c r="S14">
        <v>2034</v>
      </c>
      <c r="T14">
        <v>2035</v>
      </c>
      <c r="U14">
        <v>2036</v>
      </c>
      <c r="V14">
        <v>2037</v>
      </c>
      <c r="W14">
        <v>2038</v>
      </c>
      <c r="X14">
        <v>2039</v>
      </c>
      <c r="Y14">
        <v>2040</v>
      </c>
      <c r="Z14">
        <v>2041</v>
      </c>
      <c r="AA14">
        <v>2042</v>
      </c>
      <c r="AB14">
        <v>2043</v>
      </c>
      <c r="AC14">
        <v>2044</v>
      </c>
      <c r="AD14">
        <v>2045</v>
      </c>
      <c r="AE14">
        <v>2046</v>
      </c>
      <c r="AF14">
        <v>2047</v>
      </c>
      <c r="AG14">
        <v>2048</v>
      </c>
      <c r="AH14">
        <v>2049</v>
      </c>
      <c r="AI14">
        <v>2050</v>
      </c>
      <c r="AJ14" t="s">
        <v>320</v>
      </c>
    </row>
    <row r="15" spans="1:36" x14ac:dyDescent="0.2">
      <c r="A15" t="s">
        <v>260</v>
      </c>
      <c r="C15" t="s">
        <v>321</v>
      </c>
    </row>
    <row r="16" spans="1:36" x14ac:dyDescent="0.2">
      <c r="A16" t="s">
        <v>261</v>
      </c>
      <c r="C16" t="s">
        <v>322</v>
      </c>
    </row>
    <row r="17" spans="1:36" x14ac:dyDescent="0.2">
      <c r="A17" t="s">
        <v>262</v>
      </c>
      <c r="B17" t="s">
        <v>263</v>
      </c>
      <c r="C17" t="s">
        <v>323</v>
      </c>
      <c r="D17" t="s">
        <v>324</v>
      </c>
      <c r="E17">
        <v>119.49128</v>
      </c>
      <c r="F17">
        <v>117.530052</v>
      </c>
      <c r="G17">
        <v>116.094475</v>
      </c>
      <c r="H17">
        <v>114.763931</v>
      </c>
      <c r="I17">
        <v>113.57511100000001</v>
      </c>
      <c r="J17">
        <v>112.50354799999999</v>
      </c>
      <c r="K17">
        <v>111.366257</v>
      </c>
      <c r="L17">
        <v>110.067139</v>
      </c>
      <c r="M17">
        <v>108.6679</v>
      </c>
      <c r="N17">
        <v>107.170715</v>
      </c>
      <c r="O17">
        <v>105.616051</v>
      </c>
      <c r="P17">
        <v>104.037498</v>
      </c>
      <c r="Q17">
        <v>102.47129099999999</v>
      </c>
      <c r="R17">
        <v>100.951714</v>
      </c>
      <c r="S17">
        <v>99.520668000000001</v>
      </c>
      <c r="T17">
        <v>98.219855999999993</v>
      </c>
      <c r="U17">
        <v>97.014999000000003</v>
      </c>
      <c r="V17">
        <v>95.912788000000006</v>
      </c>
      <c r="W17">
        <v>94.916138000000004</v>
      </c>
      <c r="X17">
        <v>93.977226000000002</v>
      </c>
      <c r="Y17">
        <v>93.080298999999997</v>
      </c>
      <c r="Z17">
        <v>92.244904000000005</v>
      </c>
      <c r="AA17">
        <v>91.455658</v>
      </c>
      <c r="AB17">
        <v>90.671829000000002</v>
      </c>
      <c r="AC17">
        <v>89.905533000000005</v>
      </c>
      <c r="AD17">
        <v>89.167786000000007</v>
      </c>
      <c r="AE17">
        <v>88.391334999999998</v>
      </c>
      <c r="AF17">
        <v>87.578125</v>
      </c>
      <c r="AG17">
        <v>86.772827000000007</v>
      </c>
      <c r="AH17">
        <v>85.931777999999994</v>
      </c>
      <c r="AI17">
        <v>85.049469000000002</v>
      </c>
      <c r="AJ17" s="26">
        <v>-1.0999999999999999E-2</v>
      </c>
    </row>
    <row r="18" spans="1:36" x14ac:dyDescent="0.2">
      <c r="A18" t="s">
        <v>264</v>
      </c>
      <c r="B18" t="s">
        <v>265</v>
      </c>
      <c r="C18" t="s">
        <v>325</v>
      </c>
      <c r="D18" t="s">
        <v>324</v>
      </c>
      <c r="E18">
        <v>0.551319</v>
      </c>
      <c r="F18">
        <v>0.51541400000000004</v>
      </c>
      <c r="G18">
        <v>0.48083199999999998</v>
      </c>
      <c r="H18">
        <v>0.44735000000000003</v>
      </c>
      <c r="I18">
        <v>0.41520800000000002</v>
      </c>
      <c r="J18">
        <v>0.38391599999999998</v>
      </c>
      <c r="K18">
        <v>0.35265200000000002</v>
      </c>
      <c r="L18">
        <v>0.32065500000000002</v>
      </c>
      <c r="M18">
        <v>0.288553</v>
      </c>
      <c r="N18">
        <v>0.25609399999999999</v>
      </c>
      <c r="O18">
        <v>0.22386700000000001</v>
      </c>
      <c r="P18">
        <v>0.19373599999999999</v>
      </c>
      <c r="Q18">
        <v>0.166132</v>
      </c>
      <c r="R18">
        <v>0.14188600000000001</v>
      </c>
      <c r="S18">
        <v>0.120139</v>
      </c>
      <c r="T18">
        <v>0.100964</v>
      </c>
      <c r="U18">
        <v>8.3838999999999997E-2</v>
      </c>
      <c r="V18">
        <v>6.9611000000000006E-2</v>
      </c>
      <c r="W18">
        <v>5.7764000000000003E-2</v>
      </c>
      <c r="X18">
        <v>4.8919999999999998E-2</v>
      </c>
      <c r="Y18">
        <v>4.2733E-2</v>
      </c>
      <c r="Z18">
        <v>3.7966E-2</v>
      </c>
      <c r="AA18">
        <v>3.3834000000000003E-2</v>
      </c>
      <c r="AB18">
        <v>3.0225999999999999E-2</v>
      </c>
      <c r="AC18">
        <v>2.7049E-2</v>
      </c>
      <c r="AD18">
        <v>2.4247999999999999E-2</v>
      </c>
      <c r="AE18">
        <v>2.1749999999999999E-2</v>
      </c>
      <c r="AF18">
        <v>1.9524E-2</v>
      </c>
      <c r="AG18">
        <v>1.7538000000000002E-2</v>
      </c>
      <c r="AH18">
        <v>1.5767E-2</v>
      </c>
      <c r="AI18">
        <v>1.4186000000000001E-2</v>
      </c>
      <c r="AJ18" s="26">
        <v>-0.115</v>
      </c>
    </row>
    <row r="19" spans="1:36" x14ac:dyDescent="0.2">
      <c r="A19" t="s">
        <v>266</v>
      </c>
      <c r="B19" t="s">
        <v>267</v>
      </c>
      <c r="C19" t="s">
        <v>326</v>
      </c>
      <c r="D19" t="s">
        <v>324</v>
      </c>
      <c r="E19">
        <v>120.04259500000001</v>
      </c>
      <c r="F19">
        <v>118.045464</v>
      </c>
      <c r="G19">
        <v>116.57531</v>
      </c>
      <c r="H19">
        <v>115.211281</v>
      </c>
      <c r="I19">
        <v>113.990318</v>
      </c>
      <c r="J19">
        <v>112.887466</v>
      </c>
      <c r="K19">
        <v>111.71890999999999</v>
      </c>
      <c r="L19">
        <v>110.387794</v>
      </c>
      <c r="M19">
        <v>108.956451</v>
      </c>
      <c r="N19">
        <v>107.426811</v>
      </c>
      <c r="O19">
        <v>105.83992000000001</v>
      </c>
      <c r="P19">
        <v>104.23123200000001</v>
      </c>
      <c r="Q19">
        <v>102.637421</v>
      </c>
      <c r="R19">
        <v>101.093597</v>
      </c>
      <c r="S19">
        <v>99.640808000000007</v>
      </c>
      <c r="T19">
        <v>98.320824000000002</v>
      </c>
      <c r="U19">
        <v>97.098838999999998</v>
      </c>
      <c r="V19">
        <v>95.982399000000001</v>
      </c>
      <c r="W19">
        <v>94.9739</v>
      </c>
      <c r="X19">
        <v>94.026145999999997</v>
      </c>
      <c r="Y19">
        <v>93.123031999999995</v>
      </c>
      <c r="Z19">
        <v>92.282866999999996</v>
      </c>
      <c r="AA19">
        <v>91.489493999999993</v>
      </c>
      <c r="AB19">
        <v>90.702056999999996</v>
      </c>
      <c r="AC19">
        <v>89.932579000000004</v>
      </c>
      <c r="AD19">
        <v>89.192031999999998</v>
      </c>
      <c r="AE19">
        <v>88.413086000000007</v>
      </c>
      <c r="AF19">
        <v>87.597649000000004</v>
      </c>
      <c r="AG19">
        <v>86.790367000000003</v>
      </c>
      <c r="AH19">
        <v>85.947547999999998</v>
      </c>
      <c r="AI19">
        <v>85.063652000000005</v>
      </c>
      <c r="AJ19" s="26">
        <v>-1.0999999999999999E-2</v>
      </c>
    </row>
    <row r="20" spans="1:36" x14ac:dyDescent="0.2">
      <c r="A20" t="s">
        <v>268</v>
      </c>
      <c r="C20" t="s">
        <v>327</v>
      </c>
    </row>
    <row r="21" spans="1:36" x14ac:dyDescent="0.2">
      <c r="A21" t="s">
        <v>269</v>
      </c>
      <c r="B21" t="s">
        <v>270</v>
      </c>
      <c r="C21" t="s">
        <v>328</v>
      </c>
      <c r="D21" t="s">
        <v>324</v>
      </c>
      <c r="E21">
        <v>4.8197700000000001</v>
      </c>
      <c r="F21">
        <v>4.7503099999999998</v>
      </c>
      <c r="G21">
        <v>4.667916</v>
      </c>
      <c r="H21">
        <v>4.5610730000000004</v>
      </c>
      <c r="I21">
        <v>4.4324479999999999</v>
      </c>
      <c r="J21">
        <v>4.280411</v>
      </c>
      <c r="K21">
        <v>4.1027449999999996</v>
      </c>
      <c r="L21">
        <v>3.896137</v>
      </c>
      <c r="M21">
        <v>3.6723349999999999</v>
      </c>
      <c r="N21">
        <v>3.4360580000000001</v>
      </c>
      <c r="O21">
        <v>3.2027049999999999</v>
      </c>
      <c r="P21">
        <v>2.9835069999999999</v>
      </c>
      <c r="Q21">
        <v>2.7839209999999999</v>
      </c>
      <c r="R21">
        <v>2.6036329999999999</v>
      </c>
      <c r="S21">
        <v>2.4513889999999998</v>
      </c>
      <c r="T21">
        <v>2.3226619999999998</v>
      </c>
      <c r="U21">
        <v>2.2137099999999998</v>
      </c>
      <c r="V21">
        <v>2.129753</v>
      </c>
      <c r="W21">
        <v>2.064152</v>
      </c>
      <c r="X21">
        <v>2.0120909999999999</v>
      </c>
      <c r="Y21">
        <v>1.970178</v>
      </c>
      <c r="Z21">
        <v>1.9353119999999999</v>
      </c>
      <c r="AA21">
        <v>1.9048430000000001</v>
      </c>
      <c r="AB21">
        <v>1.877278</v>
      </c>
      <c r="AC21">
        <v>1.8520570000000001</v>
      </c>
      <c r="AD21">
        <v>1.829285</v>
      </c>
      <c r="AE21">
        <v>1.807348</v>
      </c>
      <c r="AF21">
        <v>1.7860689999999999</v>
      </c>
      <c r="AG21">
        <v>1.766213</v>
      </c>
      <c r="AH21">
        <v>1.746753</v>
      </c>
      <c r="AI21">
        <v>1.7274799999999999</v>
      </c>
      <c r="AJ21" s="26">
        <v>-3.4000000000000002E-2</v>
      </c>
    </row>
    <row r="22" spans="1:36" x14ac:dyDescent="0.2">
      <c r="A22" s="27" t="s">
        <v>24</v>
      </c>
      <c r="B22" t="s">
        <v>271</v>
      </c>
      <c r="C22" t="s">
        <v>329</v>
      </c>
      <c r="D22" t="s">
        <v>324</v>
      </c>
      <c r="E22">
        <v>0.2087</v>
      </c>
      <c r="F22">
        <v>0.20768200000000001</v>
      </c>
      <c r="G22">
        <v>0.20613000000000001</v>
      </c>
      <c r="H22">
        <v>0.203787</v>
      </c>
      <c r="I22">
        <v>0.200711</v>
      </c>
      <c r="J22">
        <v>0.19672600000000001</v>
      </c>
      <c r="K22">
        <v>0.19148899999999999</v>
      </c>
      <c r="L22">
        <v>0.18455099999999999</v>
      </c>
      <c r="M22">
        <v>0.17594799999999999</v>
      </c>
      <c r="N22">
        <v>0.16594400000000001</v>
      </c>
      <c r="O22">
        <v>0.15429899999999999</v>
      </c>
      <c r="P22">
        <v>0.14205899999999999</v>
      </c>
      <c r="Q22">
        <v>0.129521</v>
      </c>
      <c r="R22">
        <v>0.11765399999999999</v>
      </c>
      <c r="S22">
        <v>0.10667500000000001</v>
      </c>
      <c r="T22">
        <v>9.7340999999999997E-2</v>
      </c>
      <c r="U22">
        <v>8.9383000000000004E-2</v>
      </c>
      <c r="V22">
        <v>8.2893999999999995E-2</v>
      </c>
      <c r="W22">
        <v>7.7835000000000001E-2</v>
      </c>
      <c r="X22">
        <v>7.4071999999999999E-2</v>
      </c>
      <c r="Y22">
        <v>7.1455000000000005E-2</v>
      </c>
      <c r="Z22">
        <v>6.9825999999999999E-2</v>
      </c>
      <c r="AA22">
        <v>6.8859000000000004E-2</v>
      </c>
      <c r="AB22">
        <v>6.8306000000000006E-2</v>
      </c>
      <c r="AC22">
        <v>6.7977999999999997E-2</v>
      </c>
      <c r="AD22">
        <v>6.7784999999999998E-2</v>
      </c>
      <c r="AE22">
        <v>6.7623000000000003E-2</v>
      </c>
      <c r="AF22">
        <v>6.7468E-2</v>
      </c>
      <c r="AG22">
        <v>6.7344000000000001E-2</v>
      </c>
      <c r="AH22">
        <v>6.7206000000000002E-2</v>
      </c>
      <c r="AI22">
        <v>6.7040000000000002E-2</v>
      </c>
      <c r="AJ22" s="26">
        <v>-3.6999999999999998E-2</v>
      </c>
    </row>
    <row r="23" spans="1:36" x14ac:dyDescent="0.2">
      <c r="A23" s="27" t="s">
        <v>23</v>
      </c>
      <c r="B23" t="s">
        <v>272</v>
      </c>
      <c r="C23" t="s">
        <v>330</v>
      </c>
      <c r="D23" t="s">
        <v>324</v>
      </c>
      <c r="E23">
        <v>0.17965500000000001</v>
      </c>
      <c r="F23">
        <v>0.22212899999999999</v>
      </c>
      <c r="G23">
        <v>0.265959</v>
      </c>
      <c r="H23">
        <v>0.30646400000000001</v>
      </c>
      <c r="I23">
        <v>0.34507900000000002</v>
      </c>
      <c r="J23">
        <v>0.38316800000000001</v>
      </c>
      <c r="K23">
        <v>0.42010599999999998</v>
      </c>
      <c r="L23">
        <v>0.45754400000000001</v>
      </c>
      <c r="M23">
        <v>0.49723899999999999</v>
      </c>
      <c r="N23">
        <v>0.53971599999999997</v>
      </c>
      <c r="O23">
        <v>0.58685100000000001</v>
      </c>
      <c r="P23">
        <v>0.63760399999999995</v>
      </c>
      <c r="Q23">
        <v>0.69262599999999996</v>
      </c>
      <c r="R23">
        <v>0.75208399999999997</v>
      </c>
      <c r="S23">
        <v>0.81565500000000002</v>
      </c>
      <c r="T23">
        <v>0.88262399999999996</v>
      </c>
      <c r="U23">
        <v>0.952152</v>
      </c>
      <c r="V23">
        <v>1.025126</v>
      </c>
      <c r="W23">
        <v>1.102357</v>
      </c>
      <c r="X23">
        <v>1.183562</v>
      </c>
      <c r="Y23">
        <v>1.268491</v>
      </c>
      <c r="Z23">
        <v>1.356409</v>
      </c>
      <c r="AA23">
        <v>1.4472419999999999</v>
      </c>
      <c r="AB23">
        <v>1.540664</v>
      </c>
      <c r="AC23">
        <v>1.637078</v>
      </c>
      <c r="AD23">
        <v>1.7379260000000001</v>
      </c>
      <c r="AE23">
        <v>1.839939</v>
      </c>
      <c r="AF23">
        <v>1.9426680000000001</v>
      </c>
      <c r="AG23">
        <v>2.0472679999999999</v>
      </c>
      <c r="AH23">
        <v>2.1525720000000002</v>
      </c>
      <c r="AI23">
        <v>2.2580339999999999</v>
      </c>
      <c r="AJ23" s="26">
        <v>8.7999999999999995E-2</v>
      </c>
    </row>
    <row r="24" spans="1:36" x14ac:dyDescent="0.2">
      <c r="A24" s="27" t="s">
        <v>201</v>
      </c>
      <c r="B24" t="s">
        <v>273</v>
      </c>
      <c r="C24" t="s">
        <v>331</v>
      </c>
      <c r="D24" t="s">
        <v>324</v>
      </c>
      <c r="E24">
        <v>0.39378200000000002</v>
      </c>
      <c r="F24">
        <v>0.450104</v>
      </c>
      <c r="G24">
        <v>0.51450600000000002</v>
      </c>
      <c r="H24">
        <v>0.58398899999999998</v>
      </c>
      <c r="I24">
        <v>0.65822499999999995</v>
      </c>
      <c r="J24">
        <v>0.73449299999999995</v>
      </c>
      <c r="K24">
        <v>0.81456399999999995</v>
      </c>
      <c r="L24">
        <v>0.89784200000000003</v>
      </c>
      <c r="M24">
        <v>0.98907999999999996</v>
      </c>
      <c r="N24">
        <v>1.0886169999999999</v>
      </c>
      <c r="O24">
        <v>1.1990780000000001</v>
      </c>
      <c r="P24">
        <v>1.325061</v>
      </c>
      <c r="Q24">
        <v>1.4654959999999999</v>
      </c>
      <c r="R24">
        <v>1.622568</v>
      </c>
      <c r="S24">
        <v>1.7993159999999999</v>
      </c>
      <c r="T24">
        <v>1.9981549999999999</v>
      </c>
      <c r="U24">
        <v>2.21509</v>
      </c>
      <c r="V24">
        <v>2.4525389999999998</v>
      </c>
      <c r="W24">
        <v>2.714334</v>
      </c>
      <c r="X24">
        <v>2.9972940000000001</v>
      </c>
      <c r="Y24">
        <v>3.2987549999999999</v>
      </c>
      <c r="Z24">
        <v>3.6131519999999999</v>
      </c>
      <c r="AA24">
        <v>3.9389460000000001</v>
      </c>
      <c r="AB24">
        <v>4.2739240000000001</v>
      </c>
      <c r="AC24">
        <v>4.6189939999999998</v>
      </c>
      <c r="AD24">
        <v>4.9779580000000001</v>
      </c>
      <c r="AE24">
        <v>5.3442699999999999</v>
      </c>
      <c r="AF24">
        <v>5.713794</v>
      </c>
      <c r="AG24">
        <v>6.0918049999999999</v>
      </c>
      <c r="AH24">
        <v>6.4715499999999997</v>
      </c>
      <c r="AI24">
        <v>6.8537359999999996</v>
      </c>
      <c r="AJ24" s="26">
        <v>0.1</v>
      </c>
    </row>
    <row r="25" spans="1:36" x14ac:dyDescent="0.2">
      <c r="A25" t="s">
        <v>31</v>
      </c>
      <c r="B25" t="s">
        <v>274</v>
      </c>
      <c r="C25" t="s">
        <v>332</v>
      </c>
      <c r="D25" t="s">
        <v>324</v>
      </c>
      <c r="E25">
        <v>0.330181</v>
      </c>
      <c r="F25">
        <v>0.35549599999999998</v>
      </c>
      <c r="G25">
        <v>0.38544800000000001</v>
      </c>
      <c r="H25">
        <v>0.41725200000000001</v>
      </c>
      <c r="I25">
        <v>0.45290900000000001</v>
      </c>
      <c r="J25">
        <v>0.49380499999999999</v>
      </c>
      <c r="K25">
        <v>0.53930599999999995</v>
      </c>
      <c r="L25">
        <v>0.59024399999999999</v>
      </c>
      <c r="M25">
        <v>0.64920999999999995</v>
      </c>
      <c r="N25">
        <v>0.70793300000000003</v>
      </c>
      <c r="O25">
        <v>0.76692199999999999</v>
      </c>
      <c r="P25">
        <v>0.82308499999999996</v>
      </c>
      <c r="Q25">
        <v>0.87771999999999994</v>
      </c>
      <c r="R25">
        <v>0.93003000000000002</v>
      </c>
      <c r="S25">
        <v>0.98112500000000002</v>
      </c>
      <c r="T25">
        <v>1.029431</v>
      </c>
      <c r="U25">
        <v>1.075437</v>
      </c>
      <c r="V25">
        <v>1.119067</v>
      </c>
      <c r="W25">
        <v>1.15967</v>
      </c>
      <c r="X25">
        <v>1.1958899999999999</v>
      </c>
      <c r="Y25">
        <v>1.2282040000000001</v>
      </c>
      <c r="Z25">
        <v>1.2556480000000001</v>
      </c>
      <c r="AA25">
        <v>1.277728</v>
      </c>
      <c r="AB25">
        <v>1.294246</v>
      </c>
      <c r="AC25">
        <v>1.3050440000000001</v>
      </c>
      <c r="AD25">
        <v>1.3112349999999999</v>
      </c>
      <c r="AE25">
        <v>1.311623</v>
      </c>
      <c r="AF25">
        <v>1.3068219999999999</v>
      </c>
      <c r="AG25">
        <v>1.29775</v>
      </c>
      <c r="AH25">
        <v>1.2845800000000001</v>
      </c>
      <c r="AI25">
        <v>1.267598</v>
      </c>
      <c r="AJ25" s="26">
        <v>4.5999999999999999E-2</v>
      </c>
    </row>
    <row r="26" spans="1:36" x14ac:dyDescent="0.2">
      <c r="A26" t="s">
        <v>30</v>
      </c>
      <c r="B26" t="s">
        <v>275</v>
      </c>
      <c r="C26" t="s">
        <v>333</v>
      </c>
      <c r="D26" t="s">
        <v>324</v>
      </c>
      <c r="E26">
        <v>0.17662900000000001</v>
      </c>
      <c r="F26">
        <v>0.18027299999999999</v>
      </c>
      <c r="G26">
        <v>0.183</v>
      </c>
      <c r="H26">
        <v>0.18439700000000001</v>
      </c>
      <c r="I26">
        <v>0.18485599999999999</v>
      </c>
      <c r="J26">
        <v>0.18441099999999999</v>
      </c>
      <c r="K26">
        <v>0.18298600000000001</v>
      </c>
      <c r="L26">
        <v>0.180337</v>
      </c>
      <c r="M26">
        <v>0.176455</v>
      </c>
      <c r="N26">
        <v>0.17153099999999999</v>
      </c>
      <c r="O26">
        <v>0.16623299999999999</v>
      </c>
      <c r="P26">
        <v>0.16072900000000001</v>
      </c>
      <c r="Q26">
        <v>0.15484899999999999</v>
      </c>
      <c r="R26">
        <v>0.149003</v>
      </c>
      <c r="S26">
        <v>0.143009</v>
      </c>
      <c r="T26">
        <v>0.13781099999999999</v>
      </c>
      <c r="U26">
        <v>0.13356899999999999</v>
      </c>
      <c r="V26">
        <v>0.13078400000000001</v>
      </c>
      <c r="W26">
        <v>0.12887999999999999</v>
      </c>
      <c r="X26">
        <v>0.12791</v>
      </c>
      <c r="Y26">
        <v>0.12751899999999999</v>
      </c>
      <c r="Z26">
        <v>0.12773799999999999</v>
      </c>
      <c r="AA26">
        <v>0.12854499999999999</v>
      </c>
      <c r="AB26">
        <v>0.12965099999999999</v>
      </c>
      <c r="AC26">
        <v>0.130829</v>
      </c>
      <c r="AD26">
        <v>0.132134</v>
      </c>
      <c r="AE26">
        <v>0.13322800000000001</v>
      </c>
      <c r="AF26">
        <v>0.134071</v>
      </c>
      <c r="AG26">
        <v>0.134714</v>
      </c>
      <c r="AH26">
        <v>0.1351</v>
      </c>
      <c r="AI26">
        <v>0.135216</v>
      </c>
      <c r="AJ26" s="26">
        <v>-8.9999999999999993E-3</v>
      </c>
    </row>
    <row r="27" spans="1:36" x14ac:dyDescent="0.2">
      <c r="A27" t="s">
        <v>276</v>
      </c>
      <c r="B27" t="s">
        <v>277</v>
      </c>
      <c r="C27" t="s">
        <v>334</v>
      </c>
      <c r="D27" t="s">
        <v>324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11</v>
      </c>
    </row>
    <row r="28" spans="1:36" x14ac:dyDescent="0.2">
      <c r="A28" t="s">
        <v>278</v>
      </c>
      <c r="B28" t="s">
        <v>279</v>
      </c>
      <c r="C28" t="s">
        <v>335</v>
      </c>
      <c r="D28" t="s">
        <v>324</v>
      </c>
      <c r="E28">
        <v>3.824201</v>
      </c>
      <c r="F28">
        <v>3.84422</v>
      </c>
      <c r="G28">
        <v>3.8679429999999999</v>
      </c>
      <c r="H28">
        <v>3.884074</v>
      </c>
      <c r="I28">
        <v>3.8955160000000002</v>
      </c>
      <c r="J28">
        <v>3.9005239999999999</v>
      </c>
      <c r="K28">
        <v>3.899959</v>
      </c>
      <c r="L28">
        <v>3.8927960000000001</v>
      </c>
      <c r="M28">
        <v>3.887737</v>
      </c>
      <c r="N28">
        <v>3.8851019999999998</v>
      </c>
      <c r="O28">
        <v>3.8940039999999998</v>
      </c>
      <c r="P28">
        <v>3.9160750000000002</v>
      </c>
      <c r="Q28">
        <v>3.9551189999999998</v>
      </c>
      <c r="R28">
        <v>4.0139620000000003</v>
      </c>
      <c r="S28">
        <v>4.0908259999999999</v>
      </c>
      <c r="T28">
        <v>4.188008</v>
      </c>
      <c r="U28">
        <v>4.300179</v>
      </c>
      <c r="V28">
        <v>4.4290589999999996</v>
      </c>
      <c r="W28">
        <v>4.573664</v>
      </c>
      <c r="X28">
        <v>4.7291319999999999</v>
      </c>
      <c r="Y28">
        <v>4.8929080000000003</v>
      </c>
      <c r="Z28">
        <v>5.0666399999999996</v>
      </c>
      <c r="AA28">
        <v>5.2471620000000003</v>
      </c>
      <c r="AB28">
        <v>5.4318970000000002</v>
      </c>
      <c r="AC28">
        <v>5.6218599999999999</v>
      </c>
      <c r="AD28">
        <v>5.8199339999999999</v>
      </c>
      <c r="AE28">
        <v>6.0191280000000003</v>
      </c>
      <c r="AF28">
        <v>6.2191260000000002</v>
      </c>
      <c r="AG28">
        <v>6.4244620000000001</v>
      </c>
      <c r="AH28">
        <v>6.6310479999999998</v>
      </c>
      <c r="AI28">
        <v>6.8383399999999996</v>
      </c>
      <c r="AJ28" s="26">
        <v>0.02</v>
      </c>
    </row>
    <row r="29" spans="1:36" x14ac:dyDescent="0.2">
      <c r="A29" t="s">
        <v>280</v>
      </c>
      <c r="B29" t="s">
        <v>281</v>
      </c>
      <c r="C29" t="s">
        <v>336</v>
      </c>
      <c r="D29" t="s">
        <v>324</v>
      </c>
      <c r="E29">
        <v>1.5592999999999999E-2</v>
      </c>
      <c r="F29">
        <v>1.4617E-2</v>
      </c>
      <c r="G29">
        <v>1.3816E-2</v>
      </c>
      <c r="H29">
        <v>1.3115999999999999E-2</v>
      </c>
      <c r="I29">
        <v>1.2489E-2</v>
      </c>
      <c r="J29">
        <v>1.1908999999999999E-2</v>
      </c>
      <c r="K29">
        <v>1.1370999999999999E-2</v>
      </c>
      <c r="L29">
        <v>1.0848E-2</v>
      </c>
      <c r="M29">
        <v>1.0378E-2</v>
      </c>
      <c r="N29">
        <v>9.9430000000000004E-3</v>
      </c>
      <c r="O29">
        <v>9.5729999999999999E-3</v>
      </c>
      <c r="P29">
        <v>9.2770000000000005E-3</v>
      </c>
      <c r="Q29">
        <v>9.0310000000000008E-3</v>
      </c>
      <c r="R29">
        <v>8.8450000000000004E-3</v>
      </c>
      <c r="S29">
        <v>8.7139999999999995E-3</v>
      </c>
      <c r="T29">
        <v>8.6280000000000003E-3</v>
      </c>
      <c r="U29">
        <v>8.5550000000000001E-3</v>
      </c>
      <c r="V29">
        <v>8.4799999999999997E-3</v>
      </c>
      <c r="W29">
        <v>8.4419999999999999E-3</v>
      </c>
      <c r="X29">
        <v>8.3899999999999999E-3</v>
      </c>
      <c r="Y29">
        <v>8.345E-3</v>
      </c>
      <c r="Z29">
        <v>8.3040000000000006E-3</v>
      </c>
      <c r="AA29">
        <v>8.2609999999999992E-3</v>
      </c>
      <c r="AB29">
        <v>8.2500000000000004E-3</v>
      </c>
      <c r="AC29">
        <v>8.2459999999999999E-3</v>
      </c>
      <c r="AD29">
        <v>8.2480000000000001E-3</v>
      </c>
      <c r="AE29">
        <v>8.2410000000000001E-3</v>
      </c>
      <c r="AF29">
        <v>8.2260000000000007E-3</v>
      </c>
      <c r="AG29">
        <v>8.2120000000000005E-3</v>
      </c>
      <c r="AH29">
        <v>8.1919999999999996E-3</v>
      </c>
      <c r="AI29">
        <v>8.1689999999999992E-3</v>
      </c>
      <c r="AJ29" s="26">
        <v>-2.1000000000000001E-2</v>
      </c>
    </row>
    <row r="30" spans="1:36" x14ac:dyDescent="0.2">
      <c r="A30" t="s">
        <v>282</v>
      </c>
      <c r="B30" t="s">
        <v>283</v>
      </c>
      <c r="C30" t="s">
        <v>337</v>
      </c>
      <c r="D30" t="s">
        <v>324</v>
      </c>
      <c r="E30">
        <v>3.6049999999999999E-2</v>
      </c>
      <c r="F30">
        <v>3.4826000000000003E-2</v>
      </c>
      <c r="G30">
        <v>3.3960999999999998E-2</v>
      </c>
      <c r="H30">
        <v>3.3182999999999997E-2</v>
      </c>
      <c r="I30">
        <v>3.2493000000000001E-2</v>
      </c>
      <c r="J30">
        <v>3.1748999999999999E-2</v>
      </c>
      <c r="K30">
        <v>3.0946000000000001E-2</v>
      </c>
      <c r="L30">
        <v>3.0037000000000001E-2</v>
      </c>
      <c r="M30">
        <v>2.9101999999999999E-2</v>
      </c>
      <c r="N30">
        <v>2.8146000000000001E-2</v>
      </c>
      <c r="O30">
        <v>2.7255999999999999E-2</v>
      </c>
      <c r="P30">
        <v>2.6449E-2</v>
      </c>
      <c r="Q30">
        <v>2.5728999999999998E-2</v>
      </c>
      <c r="R30">
        <v>2.5128000000000001E-2</v>
      </c>
      <c r="S30">
        <v>2.4669E-2</v>
      </c>
      <c r="T30">
        <v>2.4299000000000001E-2</v>
      </c>
      <c r="U30">
        <v>2.3954E-2</v>
      </c>
      <c r="V30">
        <v>2.3628E-2</v>
      </c>
      <c r="W30">
        <v>2.3383999999999999E-2</v>
      </c>
      <c r="X30">
        <v>2.3156E-2</v>
      </c>
      <c r="Y30">
        <v>2.2946000000000001E-2</v>
      </c>
      <c r="Z30">
        <v>2.2762999999999999E-2</v>
      </c>
      <c r="AA30">
        <v>2.2592000000000001E-2</v>
      </c>
      <c r="AB30">
        <v>2.2515E-2</v>
      </c>
      <c r="AC30">
        <v>2.2460000000000001E-2</v>
      </c>
      <c r="AD30">
        <v>2.2461999999999999E-2</v>
      </c>
      <c r="AE30">
        <v>2.2443000000000001E-2</v>
      </c>
      <c r="AF30">
        <v>2.2401999999999998E-2</v>
      </c>
      <c r="AG30">
        <v>2.2373000000000001E-2</v>
      </c>
      <c r="AH30">
        <v>2.2329999999999999E-2</v>
      </c>
      <c r="AI30">
        <v>2.2273000000000001E-2</v>
      </c>
      <c r="AJ30" s="26">
        <v>-1.6E-2</v>
      </c>
    </row>
    <row r="31" spans="1:36" x14ac:dyDescent="0.2">
      <c r="A31" t="s">
        <v>284</v>
      </c>
      <c r="B31" t="s">
        <v>285</v>
      </c>
      <c r="C31" t="s">
        <v>338</v>
      </c>
      <c r="D31" t="s">
        <v>324</v>
      </c>
      <c r="E31">
        <v>3.385E-3</v>
      </c>
      <c r="F31">
        <v>3.4529999999999999E-3</v>
      </c>
      <c r="G31">
        <v>3.601E-3</v>
      </c>
      <c r="H31">
        <v>3.7780000000000001E-3</v>
      </c>
      <c r="I31">
        <v>3.9509999999999997E-3</v>
      </c>
      <c r="J31">
        <v>4.1229999999999999E-3</v>
      </c>
      <c r="K31">
        <v>4.2890000000000003E-3</v>
      </c>
      <c r="L31">
        <v>4.4470000000000004E-3</v>
      </c>
      <c r="M31">
        <v>4.6090000000000002E-3</v>
      </c>
      <c r="N31">
        <v>4.7710000000000001E-3</v>
      </c>
      <c r="O31">
        <v>4.9240000000000004E-3</v>
      </c>
      <c r="P31">
        <v>5.0829999999999998E-3</v>
      </c>
      <c r="Q31">
        <v>5.2350000000000001E-3</v>
      </c>
      <c r="R31">
        <v>5.3829999999999998E-3</v>
      </c>
      <c r="S31">
        <v>5.5240000000000003E-3</v>
      </c>
      <c r="T31">
        <v>5.659E-3</v>
      </c>
      <c r="U31">
        <v>5.7720000000000002E-3</v>
      </c>
      <c r="V31">
        <v>5.8690000000000001E-3</v>
      </c>
      <c r="W31">
        <v>5.96E-3</v>
      </c>
      <c r="X31">
        <v>6.0460000000000002E-3</v>
      </c>
      <c r="Y31">
        <v>6.1190000000000003E-3</v>
      </c>
      <c r="Z31">
        <v>6.1859999999999997E-3</v>
      </c>
      <c r="AA31">
        <v>6.2519999999999997E-3</v>
      </c>
      <c r="AB31">
        <v>6.2859999999999999E-3</v>
      </c>
      <c r="AC31">
        <v>6.3480000000000003E-3</v>
      </c>
      <c r="AD31">
        <v>6.4200000000000004E-3</v>
      </c>
      <c r="AE31">
        <v>6.4879999999999998E-3</v>
      </c>
      <c r="AF31">
        <v>6.5490000000000001E-3</v>
      </c>
      <c r="AG31">
        <v>6.6100000000000004E-3</v>
      </c>
      <c r="AH31">
        <v>6.6660000000000001E-3</v>
      </c>
      <c r="AI31">
        <v>6.7169999999999999E-3</v>
      </c>
      <c r="AJ31" s="26">
        <v>2.3E-2</v>
      </c>
    </row>
    <row r="32" spans="1:36" x14ac:dyDescent="0.2">
      <c r="A32" t="s">
        <v>286</v>
      </c>
      <c r="B32" t="s">
        <v>287</v>
      </c>
      <c r="C32" t="s">
        <v>339</v>
      </c>
      <c r="D32" t="s">
        <v>324</v>
      </c>
      <c r="E32">
        <v>6.0749999999999997E-3</v>
      </c>
      <c r="F32">
        <v>6.0419999999999996E-3</v>
      </c>
      <c r="G32">
        <v>6.1110000000000001E-3</v>
      </c>
      <c r="H32">
        <v>6.208E-3</v>
      </c>
      <c r="I32">
        <v>6.3010000000000002E-3</v>
      </c>
      <c r="J32">
        <v>6.3860000000000002E-3</v>
      </c>
      <c r="K32">
        <v>6.4599999999999996E-3</v>
      </c>
      <c r="L32">
        <v>6.5189999999999996E-3</v>
      </c>
      <c r="M32">
        <v>6.5770000000000004E-3</v>
      </c>
      <c r="N32">
        <v>6.6290000000000003E-3</v>
      </c>
      <c r="O32">
        <v>6.6730000000000001E-3</v>
      </c>
      <c r="P32">
        <v>6.7120000000000001E-3</v>
      </c>
      <c r="Q32">
        <v>6.7450000000000001E-3</v>
      </c>
      <c r="R32">
        <v>6.7799999999999996E-3</v>
      </c>
      <c r="S32">
        <v>6.8199999999999997E-3</v>
      </c>
      <c r="T32">
        <v>6.855E-3</v>
      </c>
      <c r="U32">
        <v>6.875E-3</v>
      </c>
      <c r="V32">
        <v>6.8859999999999998E-3</v>
      </c>
      <c r="W32">
        <v>6.894E-3</v>
      </c>
      <c r="X32">
        <v>6.8999999999999999E-3</v>
      </c>
      <c r="Y32">
        <v>6.8960000000000002E-3</v>
      </c>
      <c r="Z32">
        <v>6.8890000000000002E-3</v>
      </c>
      <c r="AA32">
        <v>6.8820000000000001E-3</v>
      </c>
      <c r="AB32">
        <v>6.8199999999999997E-3</v>
      </c>
      <c r="AC32">
        <v>6.8089999999999999E-3</v>
      </c>
      <c r="AD32">
        <v>6.816E-3</v>
      </c>
      <c r="AE32">
        <v>6.816E-3</v>
      </c>
      <c r="AF32">
        <v>6.8060000000000004E-3</v>
      </c>
      <c r="AG32">
        <v>6.7980000000000002E-3</v>
      </c>
      <c r="AH32">
        <v>6.7850000000000002E-3</v>
      </c>
      <c r="AI32">
        <v>6.7669999999999996E-3</v>
      </c>
      <c r="AJ32" s="26">
        <v>4.0000000000000001E-3</v>
      </c>
    </row>
    <row r="33" spans="1:36" x14ac:dyDescent="0.2">
      <c r="A33" t="s">
        <v>20</v>
      </c>
      <c r="B33" t="s">
        <v>288</v>
      </c>
      <c r="C33" t="s">
        <v>340</v>
      </c>
      <c r="D33" t="s">
        <v>324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 t="s">
        <v>11</v>
      </c>
    </row>
    <row r="34" spans="1:36" x14ac:dyDescent="0.2">
      <c r="A34" t="s">
        <v>19</v>
      </c>
      <c r="B34" t="s">
        <v>289</v>
      </c>
      <c r="C34" t="s">
        <v>341</v>
      </c>
      <c r="D34" t="s">
        <v>324</v>
      </c>
      <c r="E34">
        <v>7.633E-3</v>
      </c>
      <c r="F34">
        <v>7.7730000000000004E-3</v>
      </c>
      <c r="G34">
        <v>7.92E-3</v>
      </c>
      <c r="H34">
        <v>8.064E-3</v>
      </c>
      <c r="I34">
        <v>8.2269999999999999E-3</v>
      </c>
      <c r="J34">
        <v>8.4220000000000007E-3</v>
      </c>
      <c r="K34">
        <v>8.6359999999999996E-3</v>
      </c>
      <c r="L34">
        <v>8.8620000000000001E-3</v>
      </c>
      <c r="M34">
        <v>9.1059999999999995E-3</v>
      </c>
      <c r="N34">
        <v>9.3559999999999997E-3</v>
      </c>
      <c r="O34">
        <v>9.6069999999999992E-3</v>
      </c>
      <c r="P34">
        <v>9.8399999999999998E-3</v>
      </c>
      <c r="Q34">
        <v>1.0005E-2</v>
      </c>
      <c r="R34">
        <v>1.0155000000000001E-2</v>
      </c>
      <c r="S34">
        <v>1.0284E-2</v>
      </c>
      <c r="T34">
        <v>1.0482E-2</v>
      </c>
      <c r="U34">
        <v>1.0742E-2</v>
      </c>
      <c r="V34">
        <v>1.1088000000000001E-2</v>
      </c>
      <c r="W34">
        <v>1.1462999999999999E-2</v>
      </c>
      <c r="X34">
        <v>1.189E-2</v>
      </c>
      <c r="Y34">
        <v>1.2348E-2</v>
      </c>
      <c r="Z34">
        <v>1.2841E-2</v>
      </c>
      <c r="AA34">
        <v>1.3393E-2</v>
      </c>
      <c r="AB34">
        <v>1.3969000000000001E-2</v>
      </c>
      <c r="AC34">
        <v>1.4555E-2</v>
      </c>
      <c r="AD34">
        <v>1.5143E-2</v>
      </c>
      <c r="AE34">
        <v>1.5713999999999999E-2</v>
      </c>
      <c r="AF34">
        <v>1.6263E-2</v>
      </c>
      <c r="AG34">
        <v>1.6802000000000001E-2</v>
      </c>
      <c r="AH34">
        <v>1.7319000000000001E-2</v>
      </c>
      <c r="AI34">
        <v>1.7812999999999999E-2</v>
      </c>
      <c r="AJ34" s="26">
        <v>2.9000000000000001E-2</v>
      </c>
    </row>
    <row r="35" spans="1:36" x14ac:dyDescent="0.2">
      <c r="A35" t="s">
        <v>290</v>
      </c>
      <c r="B35" t="s">
        <v>291</v>
      </c>
      <c r="C35" t="s">
        <v>342</v>
      </c>
      <c r="D35" t="s">
        <v>324</v>
      </c>
      <c r="E35">
        <v>10.001652999999999</v>
      </c>
      <c r="F35">
        <v>10.076924</v>
      </c>
      <c r="G35">
        <v>10.15631</v>
      </c>
      <c r="H35">
        <v>10.205386000000001</v>
      </c>
      <c r="I35">
        <v>10.233207999999999</v>
      </c>
      <c r="J35">
        <v>10.236128000000001</v>
      </c>
      <c r="K35">
        <v>10.212856</v>
      </c>
      <c r="L35">
        <v>10.160166</v>
      </c>
      <c r="M35">
        <v>10.107775</v>
      </c>
      <c r="N35">
        <v>10.053744</v>
      </c>
      <c r="O35">
        <v>10.028126</v>
      </c>
      <c r="P35">
        <v>10.045481000000001</v>
      </c>
      <c r="Q35">
        <v>10.115997</v>
      </c>
      <c r="R35">
        <v>10.245226000000001</v>
      </c>
      <c r="S35">
        <v>10.444005000000001</v>
      </c>
      <c r="T35">
        <v>10.711954</v>
      </c>
      <c r="U35">
        <v>11.035418999999999</v>
      </c>
      <c r="V35">
        <v>11.425174</v>
      </c>
      <c r="W35">
        <v>11.877036</v>
      </c>
      <c r="X35">
        <v>12.376334</v>
      </c>
      <c r="Y35">
        <v>12.914163</v>
      </c>
      <c r="Z35">
        <v>13.481709</v>
      </c>
      <c r="AA35">
        <v>14.070705999999999</v>
      </c>
      <c r="AB35">
        <v>14.673805</v>
      </c>
      <c r="AC35">
        <v>15.292259</v>
      </c>
      <c r="AD35">
        <v>15.935349</v>
      </c>
      <c r="AE35">
        <v>16.582863</v>
      </c>
      <c r="AF35">
        <v>17.230263000000001</v>
      </c>
      <c r="AG35">
        <v>17.890352</v>
      </c>
      <c r="AH35">
        <v>18.5501</v>
      </c>
      <c r="AI35">
        <v>19.209182999999999</v>
      </c>
      <c r="AJ35" s="26">
        <v>2.1999999999999999E-2</v>
      </c>
    </row>
    <row r="36" spans="1:36" x14ac:dyDescent="0.2">
      <c r="A36" t="s">
        <v>236</v>
      </c>
      <c r="B36" t="s">
        <v>292</v>
      </c>
      <c r="C36" t="s">
        <v>343</v>
      </c>
      <c r="D36" t="s">
        <v>324</v>
      </c>
      <c r="E36">
        <v>130.04425000000001</v>
      </c>
      <c r="F36">
        <v>128.12239099999999</v>
      </c>
      <c r="G36">
        <v>126.731621</v>
      </c>
      <c r="H36">
        <v>125.416664</v>
      </c>
      <c r="I36">
        <v>124.22352600000001</v>
      </c>
      <c r="J36">
        <v>123.12359600000001</v>
      </c>
      <c r="K36">
        <v>121.931763</v>
      </c>
      <c r="L36">
        <v>120.54795799999999</v>
      </c>
      <c r="M36">
        <v>119.064224</v>
      </c>
      <c r="N36">
        <v>117.480553</v>
      </c>
      <c r="O36">
        <v>115.868042</v>
      </c>
      <c r="P36">
        <v>114.27671100000001</v>
      </c>
      <c r="Q36">
        <v>112.753418</v>
      </c>
      <c r="R36">
        <v>111.338821</v>
      </c>
      <c r="S36">
        <v>110.084816</v>
      </c>
      <c r="T36">
        <v>109.032776</v>
      </c>
      <c r="U36">
        <v>108.13426200000001</v>
      </c>
      <c r="V36">
        <v>107.40757000000001</v>
      </c>
      <c r="W36">
        <v>106.850937</v>
      </c>
      <c r="X36">
        <v>106.40248099999999</v>
      </c>
      <c r="Y36">
        <v>106.037193</v>
      </c>
      <c r="Z36">
        <v>105.76458</v>
      </c>
      <c r="AA36">
        <v>105.560204</v>
      </c>
      <c r="AB36">
        <v>105.375862</v>
      </c>
      <c r="AC36">
        <v>105.22483800000001</v>
      </c>
      <c r="AD36">
        <v>105.12738</v>
      </c>
      <c r="AE36">
        <v>104.995949</v>
      </c>
      <c r="AF36">
        <v>104.827911</v>
      </c>
      <c r="AG36">
        <v>104.680717</v>
      </c>
      <c r="AH36">
        <v>104.49764999999999</v>
      </c>
      <c r="AI36">
        <v>104.272835</v>
      </c>
      <c r="AJ36" s="26">
        <v>-7.0000000000000001E-3</v>
      </c>
    </row>
    <row r="37" spans="1:36" x14ac:dyDescent="0.2">
      <c r="A37" t="s">
        <v>293</v>
      </c>
      <c r="C37" t="s">
        <v>344</v>
      </c>
    </row>
    <row r="38" spans="1:36" x14ac:dyDescent="0.2">
      <c r="A38" t="s">
        <v>294</v>
      </c>
      <c r="C38" t="s">
        <v>345</v>
      </c>
    </row>
    <row r="39" spans="1:36" x14ac:dyDescent="0.2">
      <c r="A39" t="s">
        <v>262</v>
      </c>
      <c r="B39" t="s">
        <v>295</v>
      </c>
      <c r="C39" t="s">
        <v>346</v>
      </c>
      <c r="D39" t="s">
        <v>324</v>
      </c>
      <c r="E39">
        <v>109.775116</v>
      </c>
      <c r="F39">
        <v>110.74385100000001</v>
      </c>
      <c r="G39">
        <v>112.111847</v>
      </c>
      <c r="H39">
        <v>113.83586099999999</v>
      </c>
      <c r="I39">
        <v>115.972031</v>
      </c>
      <c r="J39">
        <v>118.357674</v>
      </c>
      <c r="K39">
        <v>120.65992</v>
      </c>
      <c r="L39">
        <v>122.775352</v>
      </c>
      <c r="M39">
        <v>124.84523799999999</v>
      </c>
      <c r="N39">
        <v>126.789886</v>
      </c>
      <c r="O39">
        <v>128.461319</v>
      </c>
      <c r="P39">
        <v>130.010468</v>
      </c>
      <c r="Q39">
        <v>131.39666700000001</v>
      </c>
      <c r="R39">
        <v>132.62655599999999</v>
      </c>
      <c r="S39">
        <v>133.67858899999999</v>
      </c>
      <c r="T39">
        <v>134.59551999999999</v>
      </c>
      <c r="U39">
        <v>135.30641199999999</v>
      </c>
      <c r="V39">
        <v>135.80033900000001</v>
      </c>
      <c r="W39">
        <v>136.15254200000001</v>
      </c>
      <c r="X39">
        <v>136.389465</v>
      </c>
      <c r="Y39">
        <v>136.512878</v>
      </c>
      <c r="Z39">
        <v>136.56616199999999</v>
      </c>
      <c r="AA39">
        <v>136.56909200000001</v>
      </c>
      <c r="AB39">
        <v>136.49606299999999</v>
      </c>
      <c r="AC39">
        <v>136.38095100000001</v>
      </c>
      <c r="AD39">
        <v>136.26539600000001</v>
      </c>
      <c r="AE39">
        <v>136.08590699999999</v>
      </c>
      <c r="AF39">
        <v>135.841599</v>
      </c>
      <c r="AG39">
        <v>135.621002</v>
      </c>
      <c r="AH39">
        <v>135.329498</v>
      </c>
      <c r="AI39">
        <v>134.95864900000001</v>
      </c>
      <c r="AJ39" s="26">
        <v>7.0000000000000001E-3</v>
      </c>
    </row>
    <row r="40" spans="1:36" x14ac:dyDescent="0.2">
      <c r="A40" t="s">
        <v>264</v>
      </c>
      <c r="B40" t="s">
        <v>296</v>
      </c>
      <c r="C40" t="s">
        <v>347</v>
      </c>
      <c r="D40" t="s">
        <v>324</v>
      </c>
      <c r="E40">
        <v>0.53340200000000004</v>
      </c>
      <c r="F40">
        <v>0.60581700000000005</v>
      </c>
      <c r="G40">
        <v>0.70908199999999999</v>
      </c>
      <c r="H40">
        <v>0.80349899999999996</v>
      </c>
      <c r="I40">
        <v>0.89642900000000003</v>
      </c>
      <c r="J40">
        <v>0.992479</v>
      </c>
      <c r="K40">
        <v>1.080195</v>
      </c>
      <c r="L40">
        <v>1.161038</v>
      </c>
      <c r="M40">
        <v>1.2424789999999999</v>
      </c>
      <c r="N40">
        <v>1.3210120000000001</v>
      </c>
      <c r="O40">
        <v>1.394312</v>
      </c>
      <c r="P40">
        <v>1.4645820000000001</v>
      </c>
      <c r="Q40">
        <v>1.532173</v>
      </c>
      <c r="R40">
        <v>1.5938810000000001</v>
      </c>
      <c r="S40">
        <v>1.6529430000000001</v>
      </c>
      <c r="T40">
        <v>1.7061230000000001</v>
      </c>
      <c r="U40">
        <v>1.755468</v>
      </c>
      <c r="V40">
        <v>1.7994859999999999</v>
      </c>
      <c r="W40">
        <v>1.8405370000000001</v>
      </c>
      <c r="X40">
        <v>1.8804149999999999</v>
      </c>
      <c r="Y40">
        <v>1.9144000000000001</v>
      </c>
      <c r="Z40">
        <v>1.9452849999999999</v>
      </c>
      <c r="AA40">
        <v>1.9727920000000001</v>
      </c>
      <c r="AB40">
        <v>1.996624</v>
      </c>
      <c r="AC40">
        <v>2.017366</v>
      </c>
      <c r="AD40">
        <v>2.037347</v>
      </c>
      <c r="AE40">
        <v>2.0535649999999999</v>
      </c>
      <c r="AF40">
        <v>2.0672410000000001</v>
      </c>
      <c r="AG40">
        <v>2.0795439999999998</v>
      </c>
      <c r="AH40">
        <v>2.0893350000000002</v>
      </c>
      <c r="AI40">
        <v>2.0961599999999998</v>
      </c>
      <c r="AJ40" s="26">
        <v>4.7E-2</v>
      </c>
    </row>
    <row r="41" spans="1:36" x14ac:dyDescent="0.2">
      <c r="A41" t="s">
        <v>297</v>
      </c>
      <c r="B41" t="s">
        <v>298</v>
      </c>
      <c r="C41" t="s">
        <v>348</v>
      </c>
      <c r="D41" t="s">
        <v>324</v>
      </c>
      <c r="E41">
        <v>110.30851699999999</v>
      </c>
      <c r="F41">
        <v>111.34967</v>
      </c>
      <c r="G41">
        <v>112.82093</v>
      </c>
      <c r="H41">
        <v>114.639359</v>
      </c>
      <c r="I41">
        <v>116.86846199999999</v>
      </c>
      <c r="J41">
        <v>119.350151</v>
      </c>
      <c r="K41">
        <v>121.740112</v>
      </c>
      <c r="L41">
        <v>123.93639400000001</v>
      </c>
      <c r="M41">
        <v>126.087715</v>
      </c>
      <c r="N41">
        <v>128.11090100000001</v>
      </c>
      <c r="O41">
        <v>129.855637</v>
      </c>
      <c r="P41">
        <v>131.47505200000001</v>
      </c>
      <c r="Q41">
        <v>132.92884799999999</v>
      </c>
      <c r="R41">
        <v>134.22044399999999</v>
      </c>
      <c r="S41">
        <v>135.33152799999999</v>
      </c>
      <c r="T41">
        <v>136.301636</v>
      </c>
      <c r="U41">
        <v>137.06187399999999</v>
      </c>
      <c r="V41">
        <v>137.59982299999999</v>
      </c>
      <c r="W41">
        <v>137.99307300000001</v>
      </c>
      <c r="X41">
        <v>138.269882</v>
      </c>
      <c r="Y41">
        <v>138.427277</v>
      </c>
      <c r="Z41">
        <v>138.51144400000001</v>
      </c>
      <c r="AA41">
        <v>138.54188500000001</v>
      </c>
      <c r="AB41">
        <v>138.49269100000001</v>
      </c>
      <c r="AC41">
        <v>138.398315</v>
      </c>
      <c r="AD41">
        <v>138.30275</v>
      </c>
      <c r="AE41">
        <v>138.139465</v>
      </c>
      <c r="AF41">
        <v>137.90884399999999</v>
      </c>
      <c r="AG41">
        <v>137.700546</v>
      </c>
      <c r="AH41">
        <v>137.41883899999999</v>
      </c>
      <c r="AI41">
        <v>137.05481</v>
      </c>
      <c r="AJ41" s="26">
        <v>7.0000000000000001E-3</v>
      </c>
    </row>
    <row r="42" spans="1:36" x14ac:dyDescent="0.2">
      <c r="A42" t="s">
        <v>299</v>
      </c>
      <c r="C42" t="s">
        <v>349</v>
      </c>
    </row>
    <row r="43" spans="1:36" x14ac:dyDescent="0.2">
      <c r="A43" t="s">
        <v>269</v>
      </c>
      <c r="B43" t="s">
        <v>300</v>
      </c>
      <c r="C43" t="s">
        <v>350</v>
      </c>
      <c r="D43" t="s">
        <v>324</v>
      </c>
      <c r="E43">
        <v>15.788600000000001</v>
      </c>
      <c r="F43">
        <v>15.792562</v>
      </c>
      <c r="G43">
        <v>15.765272</v>
      </c>
      <c r="H43">
        <v>15.707791</v>
      </c>
      <c r="I43">
        <v>15.623258</v>
      </c>
      <c r="J43">
        <v>15.520708000000001</v>
      </c>
      <c r="K43">
        <v>15.389112000000001</v>
      </c>
      <c r="L43">
        <v>15.228992</v>
      </c>
      <c r="M43">
        <v>15.067304</v>
      </c>
      <c r="N43">
        <v>14.911758000000001</v>
      </c>
      <c r="O43">
        <v>14.753513</v>
      </c>
      <c r="P43">
        <v>14.592062</v>
      </c>
      <c r="Q43">
        <v>14.430001000000001</v>
      </c>
      <c r="R43">
        <v>14.277225</v>
      </c>
      <c r="S43">
        <v>14.135702</v>
      </c>
      <c r="T43">
        <v>14.00994</v>
      </c>
      <c r="U43">
        <v>13.895649000000001</v>
      </c>
      <c r="V43">
        <v>13.791717999999999</v>
      </c>
      <c r="W43">
        <v>13.695762999999999</v>
      </c>
      <c r="X43">
        <v>13.614037</v>
      </c>
      <c r="Y43">
        <v>13.549742999999999</v>
      </c>
      <c r="Z43">
        <v>13.490777</v>
      </c>
      <c r="AA43">
        <v>13.439021</v>
      </c>
      <c r="AB43">
        <v>13.389459</v>
      </c>
      <c r="AC43">
        <v>13.341989</v>
      </c>
      <c r="AD43">
        <v>13.300770999999999</v>
      </c>
      <c r="AE43">
        <v>13.258034</v>
      </c>
      <c r="AF43">
        <v>13.213305</v>
      </c>
      <c r="AG43">
        <v>13.174664</v>
      </c>
      <c r="AH43">
        <v>13.132721</v>
      </c>
      <c r="AI43">
        <v>13.08629</v>
      </c>
      <c r="AJ43" s="26">
        <v>-6.0000000000000001E-3</v>
      </c>
    </row>
    <row r="44" spans="1:36" x14ac:dyDescent="0.2">
      <c r="A44" t="s">
        <v>24</v>
      </c>
      <c r="B44" t="s">
        <v>301</v>
      </c>
      <c r="C44" t="s">
        <v>351</v>
      </c>
      <c r="D44" t="s">
        <v>324</v>
      </c>
      <c r="E44">
        <v>6.6799999999999997E-4</v>
      </c>
      <c r="F44">
        <v>6.0099999999999997E-4</v>
      </c>
      <c r="G44">
        <v>5.3300000000000005E-4</v>
      </c>
      <c r="H44">
        <v>4.3199999999999998E-4</v>
      </c>
      <c r="I44">
        <v>3.5399999999999999E-4</v>
      </c>
      <c r="J44">
        <v>2.99E-4</v>
      </c>
      <c r="K44">
        <v>2.5399999999999999E-4</v>
      </c>
      <c r="L44">
        <v>2.2100000000000001E-4</v>
      </c>
      <c r="M44">
        <v>2.0000000000000001E-4</v>
      </c>
      <c r="N44">
        <v>1.8000000000000001E-4</v>
      </c>
      <c r="O44">
        <v>1.6200000000000001E-4</v>
      </c>
      <c r="P44">
        <v>1.44E-4</v>
      </c>
      <c r="Q44">
        <v>1.2899999999999999E-4</v>
      </c>
      <c r="R44">
        <v>1.1400000000000001E-4</v>
      </c>
      <c r="S44">
        <v>1.01E-4</v>
      </c>
      <c r="T44">
        <v>9.0000000000000006E-5</v>
      </c>
      <c r="U44">
        <v>7.3999999999999996E-5</v>
      </c>
      <c r="V44">
        <v>6.0999999999999999E-5</v>
      </c>
      <c r="W44">
        <v>5.5000000000000002E-5</v>
      </c>
      <c r="X44">
        <v>4.8999999999999998E-5</v>
      </c>
      <c r="Y44">
        <v>4.5000000000000003E-5</v>
      </c>
      <c r="Z44">
        <v>4.0000000000000003E-5</v>
      </c>
      <c r="AA44">
        <v>3.6000000000000001E-5</v>
      </c>
      <c r="AB44">
        <v>3.3000000000000003E-5</v>
      </c>
      <c r="AC44">
        <v>3.0000000000000001E-5</v>
      </c>
      <c r="AD44">
        <v>2.6999999999999999E-5</v>
      </c>
      <c r="AE44">
        <v>2.4000000000000001E-5</v>
      </c>
      <c r="AF44">
        <v>2.1999999999999999E-5</v>
      </c>
      <c r="AG44">
        <v>2.0000000000000002E-5</v>
      </c>
      <c r="AH44">
        <v>1.8E-5</v>
      </c>
      <c r="AI44">
        <v>1.5999999999999999E-5</v>
      </c>
      <c r="AJ44" s="26">
        <v>-0.11600000000000001</v>
      </c>
    </row>
    <row r="45" spans="1:36" x14ac:dyDescent="0.2">
      <c r="A45" t="s">
        <v>23</v>
      </c>
      <c r="B45" t="s">
        <v>302</v>
      </c>
      <c r="C45" t="s">
        <v>352</v>
      </c>
      <c r="D45" t="s">
        <v>324</v>
      </c>
      <c r="E45">
        <v>3.5414000000000001E-2</v>
      </c>
      <c r="F45">
        <v>4.7958000000000001E-2</v>
      </c>
      <c r="G45">
        <v>6.1720999999999998E-2</v>
      </c>
      <c r="H45">
        <v>7.6243000000000005E-2</v>
      </c>
      <c r="I45">
        <v>9.3642000000000003E-2</v>
      </c>
      <c r="J45">
        <v>0.113646</v>
      </c>
      <c r="K45">
        <v>0.13662099999999999</v>
      </c>
      <c r="L45">
        <v>0.16203400000000001</v>
      </c>
      <c r="M45">
        <v>0.191001</v>
      </c>
      <c r="N45">
        <v>0.22387699999999999</v>
      </c>
      <c r="O45">
        <v>0.26006899999999999</v>
      </c>
      <c r="P45">
        <v>0.30036200000000002</v>
      </c>
      <c r="Q45">
        <v>0.34528799999999998</v>
      </c>
      <c r="R45">
        <v>0.39483600000000002</v>
      </c>
      <c r="S45">
        <v>0.44891700000000001</v>
      </c>
      <c r="T45">
        <v>0.50762399999999996</v>
      </c>
      <c r="U45">
        <v>0.57022099999999998</v>
      </c>
      <c r="V45">
        <v>0.63605</v>
      </c>
      <c r="W45">
        <v>0.70518800000000004</v>
      </c>
      <c r="X45">
        <v>0.77725699999999998</v>
      </c>
      <c r="Y45">
        <v>0.85167199999999998</v>
      </c>
      <c r="Z45">
        <v>0.92790700000000004</v>
      </c>
      <c r="AA45">
        <v>1.0058849999999999</v>
      </c>
      <c r="AB45">
        <v>1.0850150000000001</v>
      </c>
      <c r="AC45">
        <v>1.1651640000000001</v>
      </c>
      <c r="AD45">
        <v>1.247044</v>
      </c>
      <c r="AE45">
        <v>1.329116</v>
      </c>
      <c r="AF45">
        <v>1.4110469999999999</v>
      </c>
      <c r="AG45">
        <v>1.4940819999999999</v>
      </c>
      <c r="AH45">
        <v>1.576498</v>
      </c>
      <c r="AI45">
        <v>1.657945</v>
      </c>
      <c r="AJ45" s="26">
        <v>0.13700000000000001</v>
      </c>
    </row>
    <row r="46" spans="1:36" x14ac:dyDescent="0.2">
      <c r="A46" t="s">
        <v>201</v>
      </c>
      <c r="B46" t="s">
        <v>303</v>
      </c>
      <c r="C46" t="s">
        <v>353</v>
      </c>
      <c r="D46" t="s">
        <v>324</v>
      </c>
      <c r="E46">
        <v>6.0679999999999998E-2</v>
      </c>
      <c r="F46">
        <v>9.1847999999999999E-2</v>
      </c>
      <c r="G46">
        <v>0.128022</v>
      </c>
      <c r="H46">
        <v>0.169351</v>
      </c>
      <c r="I46">
        <v>0.21685399999999999</v>
      </c>
      <c r="J46">
        <v>0.26850800000000002</v>
      </c>
      <c r="K46">
        <v>0.32242500000000002</v>
      </c>
      <c r="L46">
        <v>0.38031500000000001</v>
      </c>
      <c r="M46">
        <v>0.44548300000000002</v>
      </c>
      <c r="N46">
        <v>0.51895100000000005</v>
      </c>
      <c r="O46">
        <v>0.60328999999999999</v>
      </c>
      <c r="P46">
        <v>0.69862500000000005</v>
      </c>
      <c r="Q46">
        <v>0.80738699999999997</v>
      </c>
      <c r="R46">
        <v>0.92993300000000001</v>
      </c>
      <c r="S46">
        <v>1.0675749999999999</v>
      </c>
      <c r="T46">
        <v>1.220337</v>
      </c>
      <c r="U46">
        <v>1.387586</v>
      </c>
      <c r="V46">
        <v>1.5692360000000001</v>
      </c>
      <c r="W46">
        <v>1.766562</v>
      </c>
      <c r="X46">
        <v>1.9782200000000001</v>
      </c>
      <c r="Y46">
        <v>2.203554</v>
      </c>
      <c r="Z46">
        <v>2.4356680000000002</v>
      </c>
      <c r="AA46">
        <v>2.673063</v>
      </c>
      <c r="AB46">
        <v>2.9148179999999999</v>
      </c>
      <c r="AC46">
        <v>3.161079</v>
      </c>
      <c r="AD46">
        <v>3.4151549999999999</v>
      </c>
      <c r="AE46">
        <v>3.6720060000000001</v>
      </c>
      <c r="AF46">
        <v>3.9309029999999998</v>
      </c>
      <c r="AG46">
        <v>4.1954529999999997</v>
      </c>
      <c r="AH46">
        <v>4.4627460000000001</v>
      </c>
      <c r="AI46">
        <v>4.7318870000000004</v>
      </c>
      <c r="AJ46" s="26">
        <v>0.156</v>
      </c>
    </row>
    <row r="47" spans="1:36" x14ac:dyDescent="0.2">
      <c r="A47" t="s">
        <v>31</v>
      </c>
      <c r="B47" t="s">
        <v>304</v>
      </c>
      <c r="C47" t="s">
        <v>354</v>
      </c>
      <c r="D47" t="s">
        <v>324</v>
      </c>
      <c r="E47">
        <v>5.6167000000000002E-2</v>
      </c>
      <c r="F47">
        <v>6.0158999999999997E-2</v>
      </c>
      <c r="G47">
        <v>6.4102000000000006E-2</v>
      </c>
      <c r="H47">
        <v>6.7984000000000003E-2</v>
      </c>
      <c r="I47">
        <v>7.1941000000000005E-2</v>
      </c>
      <c r="J47">
        <v>7.5711000000000001E-2</v>
      </c>
      <c r="K47">
        <v>7.911E-2</v>
      </c>
      <c r="L47">
        <v>8.2494999999999999E-2</v>
      </c>
      <c r="M47">
        <v>8.5986000000000007E-2</v>
      </c>
      <c r="N47">
        <v>8.9661000000000005E-2</v>
      </c>
      <c r="O47">
        <v>9.3537999999999996E-2</v>
      </c>
      <c r="P47">
        <v>9.7793000000000005E-2</v>
      </c>
      <c r="Q47">
        <v>0.10262499999999999</v>
      </c>
      <c r="R47">
        <v>0.108345</v>
      </c>
      <c r="S47">
        <v>0.11507299999999999</v>
      </c>
      <c r="T47">
        <v>0.122521</v>
      </c>
      <c r="U47">
        <v>0.13054499999999999</v>
      </c>
      <c r="V47">
        <v>0.13921700000000001</v>
      </c>
      <c r="W47">
        <v>0.14882600000000001</v>
      </c>
      <c r="X47">
        <v>0.159552</v>
      </c>
      <c r="Y47">
        <v>0.171571</v>
      </c>
      <c r="Z47">
        <v>0.18510499999999999</v>
      </c>
      <c r="AA47">
        <v>0.20014100000000001</v>
      </c>
      <c r="AB47">
        <v>0.21707499999999999</v>
      </c>
      <c r="AC47">
        <v>0.23607700000000001</v>
      </c>
      <c r="AD47">
        <v>0.25775100000000001</v>
      </c>
      <c r="AE47">
        <v>0.28225600000000001</v>
      </c>
      <c r="AF47">
        <v>0.31008000000000002</v>
      </c>
      <c r="AG47">
        <v>0.34221099999999999</v>
      </c>
      <c r="AH47">
        <v>0.37889800000000001</v>
      </c>
      <c r="AI47">
        <v>0.42074800000000001</v>
      </c>
      <c r="AJ47" s="26">
        <v>6.9000000000000006E-2</v>
      </c>
    </row>
    <row r="48" spans="1:36" x14ac:dyDescent="0.2">
      <c r="A48" t="s">
        <v>30</v>
      </c>
      <c r="B48" t="s">
        <v>305</v>
      </c>
      <c r="C48" t="s">
        <v>355</v>
      </c>
      <c r="D48" t="s">
        <v>324</v>
      </c>
      <c r="E48">
        <v>4.5997999999999997E-2</v>
      </c>
      <c r="F48">
        <v>7.0582000000000006E-2</v>
      </c>
      <c r="G48">
        <v>9.5418000000000003E-2</v>
      </c>
      <c r="H48">
        <v>0.118328</v>
      </c>
      <c r="I48">
        <v>0.13960500000000001</v>
      </c>
      <c r="J48">
        <v>0.178533</v>
      </c>
      <c r="K48">
        <v>0.29515000000000002</v>
      </c>
      <c r="L48">
        <v>0.43011199999999999</v>
      </c>
      <c r="M48">
        <v>0.56632099999999996</v>
      </c>
      <c r="N48">
        <v>0.70117099999999999</v>
      </c>
      <c r="O48">
        <v>0.83484499999999995</v>
      </c>
      <c r="P48">
        <v>0.96871499999999999</v>
      </c>
      <c r="Q48">
        <v>1.103917</v>
      </c>
      <c r="R48">
        <v>1.239001</v>
      </c>
      <c r="S48">
        <v>1.3733390000000001</v>
      </c>
      <c r="T48">
        <v>1.506232</v>
      </c>
      <c r="U48">
        <v>1.6347259999999999</v>
      </c>
      <c r="V48">
        <v>1.757091</v>
      </c>
      <c r="W48">
        <v>1.873427</v>
      </c>
      <c r="X48">
        <v>1.9823440000000001</v>
      </c>
      <c r="Y48">
        <v>2.0823420000000001</v>
      </c>
      <c r="Z48">
        <v>2.1729539999999998</v>
      </c>
      <c r="AA48">
        <v>2.256005</v>
      </c>
      <c r="AB48">
        <v>2.331604</v>
      </c>
      <c r="AC48">
        <v>2.4000240000000002</v>
      </c>
      <c r="AD48">
        <v>2.4625720000000002</v>
      </c>
      <c r="AE48">
        <v>2.5171670000000002</v>
      </c>
      <c r="AF48">
        <v>2.563599</v>
      </c>
      <c r="AG48">
        <v>2.603974</v>
      </c>
      <c r="AH48">
        <v>2.637731</v>
      </c>
      <c r="AI48">
        <v>2.6648619999999998</v>
      </c>
      <c r="AJ48" s="26">
        <v>0.14499999999999999</v>
      </c>
    </row>
    <row r="49" spans="1:36" x14ac:dyDescent="0.2">
      <c r="A49" t="s">
        <v>276</v>
      </c>
      <c r="B49" t="s">
        <v>306</v>
      </c>
      <c r="C49" t="s">
        <v>356</v>
      </c>
      <c r="D49" t="s">
        <v>324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 t="s">
        <v>11</v>
      </c>
    </row>
    <row r="50" spans="1:36" x14ac:dyDescent="0.2">
      <c r="A50" t="s">
        <v>278</v>
      </c>
      <c r="B50" t="s">
        <v>307</v>
      </c>
      <c r="C50" t="s">
        <v>357</v>
      </c>
      <c r="D50" t="s">
        <v>324</v>
      </c>
      <c r="E50">
        <v>0.95845199999999997</v>
      </c>
      <c r="F50">
        <v>1.1904840000000001</v>
      </c>
      <c r="G50">
        <v>1.439907</v>
      </c>
      <c r="H50">
        <v>1.698766</v>
      </c>
      <c r="I50">
        <v>1.972269</v>
      </c>
      <c r="J50">
        <v>2.2568920000000001</v>
      </c>
      <c r="K50">
        <v>2.5895109999999999</v>
      </c>
      <c r="L50">
        <v>2.9365540000000001</v>
      </c>
      <c r="M50">
        <v>3.2890290000000002</v>
      </c>
      <c r="N50">
        <v>3.6428790000000002</v>
      </c>
      <c r="O50">
        <v>3.9933879999999999</v>
      </c>
      <c r="P50">
        <v>4.342149</v>
      </c>
      <c r="Q50">
        <v>4.6901970000000004</v>
      </c>
      <c r="R50">
        <v>5.0341310000000004</v>
      </c>
      <c r="S50">
        <v>5.3734599999999997</v>
      </c>
      <c r="T50">
        <v>5.7085650000000001</v>
      </c>
      <c r="U50">
        <v>6.0361909999999996</v>
      </c>
      <c r="V50">
        <v>6.3542930000000002</v>
      </c>
      <c r="W50">
        <v>6.6660579999999996</v>
      </c>
      <c r="X50">
        <v>6.9704079999999999</v>
      </c>
      <c r="Y50">
        <v>7.2658579999999997</v>
      </c>
      <c r="Z50">
        <v>7.552022</v>
      </c>
      <c r="AA50">
        <v>7.8315900000000003</v>
      </c>
      <c r="AB50">
        <v>8.1041070000000008</v>
      </c>
      <c r="AC50">
        <v>8.3715019999999996</v>
      </c>
      <c r="AD50">
        <v>8.6397700000000004</v>
      </c>
      <c r="AE50">
        <v>8.9018979999999992</v>
      </c>
      <c r="AF50">
        <v>9.1579350000000002</v>
      </c>
      <c r="AG50">
        <v>9.4151760000000007</v>
      </c>
      <c r="AH50">
        <v>9.6675170000000001</v>
      </c>
      <c r="AI50">
        <v>9.9138900000000003</v>
      </c>
      <c r="AJ50" s="26">
        <v>8.1000000000000003E-2</v>
      </c>
    </row>
    <row r="51" spans="1:36" x14ac:dyDescent="0.2">
      <c r="A51" t="s">
        <v>280</v>
      </c>
      <c r="B51" t="s">
        <v>308</v>
      </c>
      <c r="C51" t="s">
        <v>358</v>
      </c>
      <c r="D51" t="s">
        <v>324</v>
      </c>
      <c r="E51">
        <v>1.2926999999999999E-2</v>
      </c>
      <c r="F51">
        <v>1.2425E-2</v>
      </c>
      <c r="G51">
        <v>1.1995E-2</v>
      </c>
      <c r="H51">
        <v>1.1642E-2</v>
      </c>
      <c r="I51">
        <v>1.1374E-2</v>
      </c>
      <c r="J51">
        <v>1.1136999999999999E-2</v>
      </c>
      <c r="K51">
        <v>1.0949E-2</v>
      </c>
      <c r="L51">
        <v>1.0763E-2</v>
      </c>
      <c r="M51">
        <v>1.0626999999999999E-2</v>
      </c>
      <c r="N51">
        <v>1.0482999999999999E-2</v>
      </c>
      <c r="O51">
        <v>1.0403000000000001E-2</v>
      </c>
      <c r="P51">
        <v>1.0338999999999999E-2</v>
      </c>
      <c r="Q51">
        <v>1.0307E-2</v>
      </c>
      <c r="R51">
        <v>1.0286E-2</v>
      </c>
      <c r="S51">
        <v>1.0311000000000001E-2</v>
      </c>
      <c r="T51">
        <v>1.0336E-2</v>
      </c>
      <c r="U51">
        <v>1.0371999999999999E-2</v>
      </c>
      <c r="V51">
        <v>1.0409E-2</v>
      </c>
      <c r="W51">
        <v>1.0458E-2</v>
      </c>
      <c r="X51">
        <v>1.0508E-2</v>
      </c>
      <c r="Y51">
        <v>1.0562999999999999E-2</v>
      </c>
      <c r="Z51">
        <v>1.0612999999999999E-2</v>
      </c>
      <c r="AA51">
        <v>1.0647999999999999E-2</v>
      </c>
      <c r="AB51">
        <v>1.0715000000000001E-2</v>
      </c>
      <c r="AC51">
        <v>1.0779E-2</v>
      </c>
      <c r="AD51">
        <v>1.0853E-2</v>
      </c>
      <c r="AE51">
        <v>1.0917E-2</v>
      </c>
      <c r="AF51">
        <v>1.0973E-2</v>
      </c>
      <c r="AG51">
        <v>1.1037E-2</v>
      </c>
      <c r="AH51">
        <v>1.1093E-2</v>
      </c>
      <c r="AI51">
        <v>1.1143E-2</v>
      </c>
      <c r="AJ51" s="26">
        <v>-5.0000000000000001E-3</v>
      </c>
    </row>
    <row r="52" spans="1:36" x14ac:dyDescent="0.2">
      <c r="A52" t="s">
        <v>282</v>
      </c>
      <c r="B52" t="s">
        <v>309</v>
      </c>
      <c r="C52" t="s">
        <v>359</v>
      </c>
      <c r="D52" t="s">
        <v>324</v>
      </c>
      <c r="E52">
        <v>3.3397000000000003E-2</v>
      </c>
      <c r="F52">
        <v>3.4570999999999998E-2</v>
      </c>
      <c r="G52">
        <v>3.5624000000000003E-2</v>
      </c>
      <c r="H52">
        <v>3.6540000000000003E-2</v>
      </c>
      <c r="I52">
        <v>3.7402999999999999E-2</v>
      </c>
      <c r="J52">
        <v>3.8196000000000001E-2</v>
      </c>
      <c r="K52">
        <v>3.8857000000000003E-2</v>
      </c>
      <c r="L52">
        <v>3.9291E-2</v>
      </c>
      <c r="M52">
        <v>3.9697999999999997E-2</v>
      </c>
      <c r="N52">
        <v>4.0032999999999999E-2</v>
      </c>
      <c r="O52">
        <v>4.0252999999999997E-2</v>
      </c>
      <c r="P52">
        <v>4.0459000000000002E-2</v>
      </c>
      <c r="Q52">
        <v>4.0672E-2</v>
      </c>
      <c r="R52">
        <v>4.0869999999999997E-2</v>
      </c>
      <c r="S52">
        <v>4.1126000000000003E-2</v>
      </c>
      <c r="T52">
        <v>4.1374000000000001E-2</v>
      </c>
      <c r="U52">
        <v>4.1610000000000001E-2</v>
      </c>
      <c r="V52">
        <v>4.1803E-2</v>
      </c>
      <c r="W52">
        <v>4.1997E-2</v>
      </c>
      <c r="X52">
        <v>4.2181999999999997E-2</v>
      </c>
      <c r="Y52">
        <v>4.2352000000000001E-2</v>
      </c>
      <c r="Z52">
        <v>4.2486999999999997E-2</v>
      </c>
      <c r="AA52">
        <v>4.2583000000000003E-2</v>
      </c>
      <c r="AB52">
        <v>4.2701999999999997E-2</v>
      </c>
      <c r="AC52">
        <v>4.2749000000000002E-2</v>
      </c>
      <c r="AD52">
        <v>4.2855999999999998E-2</v>
      </c>
      <c r="AE52">
        <v>4.2916999999999997E-2</v>
      </c>
      <c r="AF52">
        <v>4.2944000000000003E-2</v>
      </c>
      <c r="AG52">
        <v>4.3011000000000001E-2</v>
      </c>
      <c r="AH52">
        <v>4.3033000000000002E-2</v>
      </c>
      <c r="AI52">
        <v>4.3008999999999999E-2</v>
      </c>
      <c r="AJ52" s="26">
        <v>8.0000000000000002E-3</v>
      </c>
    </row>
    <row r="53" spans="1:36" x14ac:dyDescent="0.2">
      <c r="A53" t="s">
        <v>284</v>
      </c>
      <c r="B53" t="s">
        <v>310</v>
      </c>
      <c r="C53" t="s">
        <v>360</v>
      </c>
      <c r="D53" t="s">
        <v>324</v>
      </c>
      <c r="E53">
        <v>1.2971E-2</v>
      </c>
      <c r="F53">
        <v>1.2652999999999999E-2</v>
      </c>
      <c r="G53">
        <v>1.2442999999999999E-2</v>
      </c>
      <c r="H53">
        <v>1.2311000000000001E-2</v>
      </c>
      <c r="I53">
        <v>1.2257000000000001E-2</v>
      </c>
      <c r="J53">
        <v>1.2265E-2</v>
      </c>
      <c r="K53">
        <v>1.2331E-2</v>
      </c>
      <c r="L53">
        <v>1.2418999999999999E-2</v>
      </c>
      <c r="M53">
        <v>1.255E-2</v>
      </c>
      <c r="N53">
        <v>1.2714E-2</v>
      </c>
      <c r="O53">
        <v>1.2881E-2</v>
      </c>
      <c r="P53">
        <v>1.3065E-2</v>
      </c>
      <c r="Q53">
        <v>1.3270000000000001E-2</v>
      </c>
      <c r="R53">
        <v>1.3483999999999999E-2</v>
      </c>
      <c r="S53">
        <v>1.3755E-2</v>
      </c>
      <c r="T53">
        <v>1.4024999999999999E-2</v>
      </c>
      <c r="U53">
        <v>1.4305E-2</v>
      </c>
      <c r="V53">
        <v>1.4590000000000001E-2</v>
      </c>
      <c r="W53">
        <v>1.489E-2</v>
      </c>
      <c r="X53">
        <v>1.5195999999999999E-2</v>
      </c>
      <c r="Y53">
        <v>1.5514E-2</v>
      </c>
      <c r="Z53">
        <v>1.5833E-2</v>
      </c>
      <c r="AA53">
        <v>1.6146000000000001E-2</v>
      </c>
      <c r="AB53">
        <v>1.6507999999999998E-2</v>
      </c>
      <c r="AC53">
        <v>1.6891E-2</v>
      </c>
      <c r="AD53">
        <v>1.7308E-2</v>
      </c>
      <c r="AE53">
        <v>1.7727E-2</v>
      </c>
      <c r="AF53">
        <v>1.8151E-2</v>
      </c>
      <c r="AG53">
        <v>1.8599000000000001E-2</v>
      </c>
      <c r="AH53">
        <v>1.9056E-2</v>
      </c>
      <c r="AI53">
        <v>1.9522000000000001E-2</v>
      </c>
      <c r="AJ53" s="26">
        <v>1.4E-2</v>
      </c>
    </row>
    <row r="54" spans="1:36" x14ac:dyDescent="0.2">
      <c r="A54" t="s">
        <v>286</v>
      </c>
      <c r="B54" t="s">
        <v>311</v>
      </c>
      <c r="C54" t="s">
        <v>361</v>
      </c>
      <c r="D54" t="s">
        <v>324</v>
      </c>
      <c r="E54">
        <v>5.9583999999999998E-2</v>
      </c>
      <c r="F54">
        <v>5.6410000000000002E-2</v>
      </c>
      <c r="G54">
        <v>5.3414000000000003E-2</v>
      </c>
      <c r="H54">
        <v>5.0554000000000002E-2</v>
      </c>
      <c r="I54">
        <v>4.786E-2</v>
      </c>
      <c r="J54">
        <v>4.5331000000000003E-2</v>
      </c>
      <c r="K54">
        <v>4.2976E-2</v>
      </c>
      <c r="L54">
        <v>4.0675000000000003E-2</v>
      </c>
      <c r="M54">
        <v>3.8546999999999998E-2</v>
      </c>
      <c r="N54">
        <v>3.6594000000000002E-2</v>
      </c>
      <c r="O54">
        <v>3.4737999999999998E-2</v>
      </c>
      <c r="P54">
        <v>3.3070000000000002E-2</v>
      </c>
      <c r="Q54">
        <v>3.1593000000000003E-2</v>
      </c>
      <c r="R54">
        <v>3.0280999999999999E-2</v>
      </c>
      <c r="S54">
        <v>2.9326000000000001E-2</v>
      </c>
      <c r="T54">
        <v>2.8469999999999999E-2</v>
      </c>
      <c r="U54">
        <v>2.7789999999999999E-2</v>
      </c>
      <c r="V54">
        <v>2.7237000000000001E-2</v>
      </c>
      <c r="W54">
        <v>2.6825999999999999E-2</v>
      </c>
      <c r="X54">
        <v>2.6491000000000001E-2</v>
      </c>
      <c r="Y54">
        <v>2.6248E-2</v>
      </c>
      <c r="Z54">
        <v>2.6023999999999999E-2</v>
      </c>
      <c r="AA54">
        <v>2.5746999999999999E-2</v>
      </c>
      <c r="AB54">
        <v>2.5836000000000001E-2</v>
      </c>
      <c r="AC54">
        <v>2.5860999999999999E-2</v>
      </c>
      <c r="AD54">
        <v>2.5925E-2</v>
      </c>
      <c r="AE54">
        <v>2.596E-2</v>
      </c>
      <c r="AF54">
        <v>2.5971999999999999E-2</v>
      </c>
      <c r="AG54">
        <v>2.6009999999999998E-2</v>
      </c>
      <c r="AH54">
        <v>2.6019E-2</v>
      </c>
      <c r="AI54">
        <v>2.5996999999999999E-2</v>
      </c>
      <c r="AJ54" s="26">
        <v>-2.7E-2</v>
      </c>
    </row>
    <row r="55" spans="1:36" x14ac:dyDescent="0.2">
      <c r="A55" t="s">
        <v>20</v>
      </c>
      <c r="B55" t="s">
        <v>312</v>
      </c>
      <c r="C55" t="s">
        <v>362</v>
      </c>
      <c r="D55" t="s">
        <v>324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 t="s">
        <v>11</v>
      </c>
    </row>
    <row r="56" spans="1:36" x14ac:dyDescent="0.2">
      <c r="A56" t="s">
        <v>19</v>
      </c>
      <c r="B56" t="s">
        <v>313</v>
      </c>
      <c r="C56" t="s">
        <v>363</v>
      </c>
      <c r="D56" t="s">
        <v>324</v>
      </c>
      <c r="E56">
        <v>5.0000000000000004E-6</v>
      </c>
      <c r="F56">
        <v>1.2999999999999999E-5</v>
      </c>
      <c r="G56">
        <v>2.4000000000000001E-5</v>
      </c>
      <c r="H56">
        <v>3.8000000000000002E-5</v>
      </c>
      <c r="I56">
        <v>5.7000000000000003E-5</v>
      </c>
      <c r="J56">
        <v>8.2999999999999998E-5</v>
      </c>
      <c r="K56">
        <v>1.17E-4</v>
      </c>
      <c r="L56">
        <v>1.5799999999999999E-4</v>
      </c>
      <c r="M56">
        <v>2.0900000000000001E-4</v>
      </c>
      <c r="N56">
        <v>2.72E-4</v>
      </c>
      <c r="O56">
        <v>3.4600000000000001E-4</v>
      </c>
      <c r="P56">
        <v>4.3399999999999998E-4</v>
      </c>
      <c r="Q56">
        <v>5.3499999999999999E-4</v>
      </c>
      <c r="R56">
        <v>6.5099999999999999E-4</v>
      </c>
      <c r="S56">
        <v>7.7999999999999999E-4</v>
      </c>
      <c r="T56">
        <v>9.2199999999999997E-4</v>
      </c>
      <c r="U56">
        <v>1.0759999999999999E-3</v>
      </c>
      <c r="V56">
        <v>1.2390000000000001E-3</v>
      </c>
      <c r="W56">
        <v>1.4120000000000001E-3</v>
      </c>
      <c r="X56">
        <v>1.5920000000000001E-3</v>
      </c>
      <c r="Y56">
        <v>1.7780000000000001E-3</v>
      </c>
      <c r="Z56">
        <v>1.9680000000000001E-3</v>
      </c>
      <c r="AA56">
        <v>2.1619999999999999E-3</v>
      </c>
      <c r="AB56">
        <v>2.3579999999999999E-3</v>
      </c>
      <c r="AC56">
        <v>2.5560000000000001E-3</v>
      </c>
      <c r="AD56">
        <v>2.7560000000000002E-3</v>
      </c>
      <c r="AE56">
        <v>2.957E-3</v>
      </c>
      <c r="AF56">
        <v>3.1549999999999998E-3</v>
      </c>
      <c r="AG56">
        <v>3.3549999999999999E-3</v>
      </c>
      <c r="AH56">
        <v>3.552E-3</v>
      </c>
      <c r="AI56">
        <v>3.7450000000000001E-3</v>
      </c>
      <c r="AJ56" s="26">
        <v>0.245</v>
      </c>
    </row>
    <row r="57" spans="1:36" x14ac:dyDescent="0.2">
      <c r="A57" t="s">
        <v>314</v>
      </c>
      <c r="B57" t="s">
        <v>315</v>
      </c>
      <c r="C57" t="s">
        <v>364</v>
      </c>
      <c r="D57" t="s">
        <v>324</v>
      </c>
      <c r="E57">
        <v>17.064865000000001</v>
      </c>
      <c r="F57">
        <v>17.370266000000001</v>
      </c>
      <c r="G57">
        <v>17.668472000000001</v>
      </c>
      <c r="H57">
        <v>17.949978000000002</v>
      </c>
      <c r="I57">
        <v>18.226875</v>
      </c>
      <c r="J57">
        <v>18.521311000000001</v>
      </c>
      <c r="K57">
        <v>18.917408000000002</v>
      </c>
      <c r="L57">
        <v>19.324027999999998</v>
      </c>
      <c r="M57">
        <v>19.746956000000001</v>
      </c>
      <c r="N57">
        <v>20.188576000000001</v>
      </c>
      <c r="O57">
        <v>20.637423999999999</v>
      </c>
      <c r="P57">
        <v>21.097216</v>
      </c>
      <c r="Q57">
        <v>21.575924000000001</v>
      </c>
      <c r="R57">
        <v>22.079156999999999</v>
      </c>
      <c r="S57">
        <v>22.609466999999999</v>
      </c>
      <c r="T57">
        <v>23.170435000000001</v>
      </c>
      <c r="U57">
        <v>23.750145</v>
      </c>
      <c r="V57">
        <v>24.342945</v>
      </c>
      <c r="W57">
        <v>24.951464000000001</v>
      </c>
      <c r="X57">
        <v>25.577835</v>
      </c>
      <c r="Y57">
        <v>26.221239000000001</v>
      </c>
      <c r="Z57">
        <v>26.861395000000002</v>
      </c>
      <c r="AA57">
        <v>27.503029000000002</v>
      </c>
      <c r="AB57">
        <v>28.140229999999999</v>
      </c>
      <c r="AC57">
        <v>28.774699999999999</v>
      </c>
      <c r="AD57">
        <v>29.422791</v>
      </c>
      <c r="AE57">
        <v>30.060976</v>
      </c>
      <c r="AF57">
        <v>30.688084</v>
      </c>
      <c r="AG57">
        <v>31.327591000000002</v>
      </c>
      <c r="AH57">
        <v>31.958881000000002</v>
      </c>
      <c r="AI57">
        <v>32.579056000000001</v>
      </c>
      <c r="AJ57" s="26">
        <v>2.1999999999999999E-2</v>
      </c>
    </row>
    <row r="58" spans="1:36" x14ac:dyDescent="0.2">
      <c r="A58" t="s">
        <v>237</v>
      </c>
      <c r="B58" t="s">
        <v>316</v>
      </c>
      <c r="C58" t="s">
        <v>365</v>
      </c>
      <c r="D58" t="s">
        <v>324</v>
      </c>
      <c r="E58">
        <v>127.373383</v>
      </c>
      <c r="F58">
        <v>128.71994000000001</v>
      </c>
      <c r="G58">
        <v>130.48940999999999</v>
      </c>
      <c r="H58">
        <v>132.58933999999999</v>
      </c>
      <c r="I58">
        <v>135.095337</v>
      </c>
      <c r="J58">
        <v>137.87146000000001</v>
      </c>
      <c r="K58">
        <v>140.65751599999999</v>
      </c>
      <c r="L58">
        <v>143.26042200000001</v>
      </c>
      <c r="M58">
        <v>145.83467099999999</v>
      </c>
      <c r="N58">
        <v>148.29946899999999</v>
      </c>
      <c r="O58">
        <v>150.49305699999999</v>
      </c>
      <c r="P58">
        <v>152.57226600000001</v>
      </c>
      <c r="Q58">
        <v>154.50477599999999</v>
      </c>
      <c r="R58">
        <v>156.29960600000001</v>
      </c>
      <c r="S58">
        <v>157.94099399999999</v>
      </c>
      <c r="T58">
        <v>159.47207599999999</v>
      </c>
      <c r="U58">
        <v>160.81201200000001</v>
      </c>
      <c r="V58">
        <v>161.94276400000001</v>
      </c>
      <c r="W58">
        <v>162.944534</v>
      </c>
      <c r="X58">
        <v>163.84771699999999</v>
      </c>
      <c r="Y58">
        <v>164.64851400000001</v>
      </c>
      <c r="Z58">
        <v>165.37283300000001</v>
      </c>
      <c r="AA58">
        <v>166.04492200000001</v>
      </c>
      <c r="AB58">
        <v>166.63291899999999</v>
      </c>
      <c r="AC58">
        <v>167.17301900000001</v>
      </c>
      <c r="AD58">
        <v>167.72554</v>
      </c>
      <c r="AE58">
        <v>168.20043899999999</v>
      </c>
      <c r="AF58">
        <v>168.596924</v>
      </c>
      <c r="AG58">
        <v>169.02813699999999</v>
      </c>
      <c r="AH58">
        <v>169.37771599999999</v>
      </c>
      <c r="AI58">
        <v>169.63386499999999</v>
      </c>
      <c r="AJ58" s="26">
        <v>0.01</v>
      </c>
    </row>
    <row r="59" spans="1:36" x14ac:dyDescent="0.2">
      <c r="A59" t="s">
        <v>238</v>
      </c>
      <c r="B59" t="s">
        <v>317</v>
      </c>
      <c r="C59" t="s">
        <v>366</v>
      </c>
      <c r="D59" t="s">
        <v>324</v>
      </c>
      <c r="E59">
        <v>257.41763300000002</v>
      </c>
      <c r="F59">
        <v>256.84234600000002</v>
      </c>
      <c r="G59">
        <v>257.22103900000002</v>
      </c>
      <c r="H59">
        <v>258.006012</v>
      </c>
      <c r="I59">
        <v>259.318848</v>
      </c>
      <c r="J59">
        <v>260.99505599999998</v>
      </c>
      <c r="K59">
        <v>262.589294</v>
      </c>
      <c r="L59">
        <v>263.80838</v>
      </c>
      <c r="M59">
        <v>264.89889499999998</v>
      </c>
      <c r="N59">
        <v>265.78002900000001</v>
      </c>
      <c r="O59">
        <v>266.36108400000001</v>
      </c>
      <c r="P59">
        <v>266.84896900000001</v>
      </c>
      <c r="Q59">
        <v>267.25817899999998</v>
      </c>
      <c r="R59">
        <v>267.63842799999998</v>
      </c>
      <c r="S59">
        <v>268.02581800000002</v>
      </c>
      <c r="T59">
        <v>268.50485200000003</v>
      </c>
      <c r="U59">
        <v>268.94628899999998</v>
      </c>
      <c r="V59">
        <v>269.35034200000001</v>
      </c>
      <c r="W59">
        <v>269.79547100000002</v>
      </c>
      <c r="X59">
        <v>270.25018299999999</v>
      </c>
      <c r="Y59">
        <v>270.685699</v>
      </c>
      <c r="Z59">
        <v>271.13742100000002</v>
      </c>
      <c r="AA59">
        <v>271.60513300000002</v>
      </c>
      <c r="AB59">
        <v>272.00878899999998</v>
      </c>
      <c r="AC59">
        <v>272.39785799999999</v>
      </c>
      <c r="AD59">
        <v>272.85290500000002</v>
      </c>
      <c r="AE59">
        <v>273.19638099999997</v>
      </c>
      <c r="AF59">
        <v>273.42483499999997</v>
      </c>
      <c r="AG59">
        <v>273.70886200000001</v>
      </c>
      <c r="AH59">
        <v>273.87536599999999</v>
      </c>
      <c r="AI59">
        <v>273.90670799999998</v>
      </c>
      <c r="AJ59" s="26">
        <v>2E-3</v>
      </c>
    </row>
  </sheetData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33"/>
  <sheetViews>
    <sheetView workbookViewId="0">
      <pane xSplit="4" ySplit="1" topLeftCell="E2" activePane="bottomRight" state="frozen"/>
      <selection pane="topRight" activeCell="C1" sqref="C1"/>
      <selection pane="bottomLeft" activeCell="A2" sqref="A2"/>
      <selection pane="bottomRight" sqref="A1:AJ1"/>
    </sheetView>
  </sheetViews>
  <sheetFormatPr baseColWidth="10" defaultColWidth="8.83203125" defaultRowHeight="15" customHeight="1" x14ac:dyDescent="0.2"/>
  <sheetData>
    <row r="1" spans="1:36" ht="15" customHeight="1" x14ac:dyDescent="0.2"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  <c r="AJ1" t="s">
        <v>320</v>
      </c>
    </row>
    <row r="10" spans="1:36" x14ac:dyDescent="0.2">
      <c r="A10" t="s">
        <v>367</v>
      </c>
    </row>
    <row r="11" spans="1:36" x14ac:dyDescent="0.2">
      <c r="A11" t="s">
        <v>368</v>
      </c>
    </row>
    <row r="12" spans="1:36" x14ac:dyDescent="0.2">
      <c r="A12" t="s">
        <v>369</v>
      </c>
    </row>
    <row r="13" spans="1:36" x14ac:dyDescent="0.2">
      <c r="A13" t="s">
        <v>258</v>
      </c>
    </row>
    <row r="14" spans="1:36" x14ac:dyDescent="0.2">
      <c r="B14" t="s">
        <v>259</v>
      </c>
      <c r="C14" t="s">
        <v>318</v>
      </c>
      <c r="D14" t="s">
        <v>319</v>
      </c>
      <c r="E14">
        <v>2020</v>
      </c>
      <c r="F14">
        <v>2021</v>
      </c>
      <c r="G14">
        <v>2022</v>
      </c>
      <c r="H14">
        <v>2023</v>
      </c>
      <c r="I14">
        <v>2024</v>
      </c>
      <c r="J14">
        <v>2025</v>
      </c>
      <c r="K14">
        <v>2026</v>
      </c>
      <c r="L14">
        <v>2027</v>
      </c>
      <c r="M14">
        <v>2028</v>
      </c>
      <c r="N14">
        <v>2029</v>
      </c>
      <c r="O14">
        <v>2030</v>
      </c>
      <c r="P14">
        <v>2031</v>
      </c>
      <c r="Q14">
        <v>2032</v>
      </c>
      <c r="R14">
        <v>2033</v>
      </c>
      <c r="S14">
        <v>2034</v>
      </c>
      <c r="T14">
        <v>2035</v>
      </c>
      <c r="U14">
        <v>2036</v>
      </c>
      <c r="V14">
        <v>2037</v>
      </c>
      <c r="W14">
        <v>2038</v>
      </c>
      <c r="X14">
        <v>2039</v>
      </c>
      <c r="Y14">
        <v>2040</v>
      </c>
      <c r="Z14">
        <v>2041</v>
      </c>
      <c r="AA14">
        <v>2042</v>
      </c>
      <c r="AB14">
        <v>2043</v>
      </c>
      <c r="AC14">
        <v>2044</v>
      </c>
      <c r="AD14">
        <v>2045</v>
      </c>
      <c r="AE14">
        <v>2046</v>
      </c>
      <c r="AF14">
        <v>2047</v>
      </c>
      <c r="AG14">
        <v>2048</v>
      </c>
      <c r="AH14">
        <v>2049</v>
      </c>
      <c r="AI14">
        <v>2050</v>
      </c>
      <c r="AJ14" t="s">
        <v>320</v>
      </c>
    </row>
    <row r="15" spans="1:36" x14ac:dyDescent="0.2">
      <c r="A15" t="s">
        <v>161</v>
      </c>
      <c r="C15" t="s">
        <v>485</v>
      </c>
    </row>
    <row r="16" spans="1:36" x14ac:dyDescent="0.2">
      <c r="A16" t="s">
        <v>370</v>
      </c>
      <c r="C16" t="s">
        <v>486</v>
      </c>
    </row>
    <row r="17" spans="1:36" x14ac:dyDescent="0.2">
      <c r="A17" t="s">
        <v>371</v>
      </c>
      <c r="C17" t="s">
        <v>487</v>
      </c>
    </row>
    <row r="18" spans="1:36" x14ac:dyDescent="0.2">
      <c r="A18" t="s">
        <v>372</v>
      </c>
      <c r="B18" t="s">
        <v>373</v>
      </c>
      <c r="C18" t="s">
        <v>488</v>
      </c>
      <c r="D18" t="s">
        <v>489</v>
      </c>
      <c r="E18">
        <v>36.239082000000003</v>
      </c>
      <c r="F18">
        <v>38.400252999999999</v>
      </c>
      <c r="G18">
        <v>38.937545999999998</v>
      </c>
      <c r="H18">
        <v>39.856605999999999</v>
      </c>
      <c r="I18">
        <v>40.744446000000003</v>
      </c>
      <c r="J18">
        <v>41.352493000000003</v>
      </c>
      <c r="K18">
        <v>42.734512000000002</v>
      </c>
      <c r="L18">
        <v>42.944363000000003</v>
      </c>
      <c r="M18">
        <v>43.035587</v>
      </c>
      <c r="N18">
        <v>43.045924999999997</v>
      </c>
      <c r="O18">
        <v>43.068336000000002</v>
      </c>
      <c r="P18">
        <v>43.073967000000003</v>
      </c>
      <c r="Q18">
        <v>43.084125999999998</v>
      </c>
      <c r="R18">
        <v>43.104778000000003</v>
      </c>
      <c r="S18">
        <v>43.099327000000002</v>
      </c>
      <c r="T18">
        <v>43.053733999999999</v>
      </c>
      <c r="U18">
        <v>43.002437999999998</v>
      </c>
      <c r="V18">
        <v>43.002270000000003</v>
      </c>
      <c r="W18">
        <v>42.983905999999998</v>
      </c>
      <c r="X18">
        <v>42.946415000000002</v>
      </c>
      <c r="Y18">
        <v>42.906410000000001</v>
      </c>
      <c r="Z18">
        <v>42.862060999999997</v>
      </c>
      <c r="AA18">
        <v>42.833992000000002</v>
      </c>
      <c r="AB18">
        <v>42.779311999999997</v>
      </c>
      <c r="AC18">
        <v>42.738453</v>
      </c>
      <c r="AD18">
        <v>42.712840999999997</v>
      </c>
      <c r="AE18">
        <v>42.685203999999999</v>
      </c>
      <c r="AF18">
        <v>42.652016000000003</v>
      </c>
      <c r="AG18">
        <v>42.614719000000001</v>
      </c>
      <c r="AH18">
        <v>42.586928999999998</v>
      </c>
      <c r="AI18">
        <v>42.557011000000003</v>
      </c>
      <c r="AJ18" s="26">
        <v>5.0000000000000001E-3</v>
      </c>
    </row>
    <row r="19" spans="1:36" x14ac:dyDescent="0.2">
      <c r="A19" t="s">
        <v>374</v>
      </c>
      <c r="B19" t="s">
        <v>375</v>
      </c>
      <c r="C19" t="s">
        <v>490</v>
      </c>
      <c r="D19" t="s">
        <v>489</v>
      </c>
      <c r="E19">
        <v>35.800086999999998</v>
      </c>
      <c r="F19">
        <v>37.731766</v>
      </c>
      <c r="G19">
        <v>37.955165999999998</v>
      </c>
      <c r="H19">
        <v>38.484656999999999</v>
      </c>
      <c r="I19">
        <v>39.368084000000003</v>
      </c>
      <c r="J19">
        <v>39.893177000000001</v>
      </c>
      <c r="K19">
        <v>41.115414000000001</v>
      </c>
      <c r="L19">
        <v>41.384143999999999</v>
      </c>
      <c r="M19">
        <v>41.307704999999999</v>
      </c>
      <c r="N19">
        <v>41.270713999999998</v>
      </c>
      <c r="O19">
        <v>41.252090000000003</v>
      </c>
      <c r="P19">
        <v>41.180298000000001</v>
      </c>
      <c r="Q19">
        <v>41.101398000000003</v>
      </c>
      <c r="R19">
        <v>41.05735</v>
      </c>
      <c r="S19">
        <v>41.025421000000001</v>
      </c>
      <c r="T19">
        <v>40.960299999999997</v>
      </c>
      <c r="U19">
        <v>40.891708000000001</v>
      </c>
      <c r="V19">
        <v>40.832324999999997</v>
      </c>
      <c r="W19">
        <v>40.789982000000002</v>
      </c>
      <c r="X19">
        <v>40.717692999999997</v>
      </c>
      <c r="Y19">
        <v>40.649768999999999</v>
      </c>
      <c r="Z19">
        <v>40.578648000000001</v>
      </c>
      <c r="AA19">
        <v>40.525317999999999</v>
      </c>
      <c r="AB19">
        <v>40.445759000000002</v>
      </c>
      <c r="AC19">
        <v>40.381222000000001</v>
      </c>
      <c r="AD19">
        <v>40.331283999999997</v>
      </c>
      <c r="AE19">
        <v>40.279246999999998</v>
      </c>
      <c r="AF19">
        <v>40.228306000000003</v>
      </c>
      <c r="AG19">
        <v>40.169753999999998</v>
      </c>
      <c r="AH19">
        <v>40.125340000000001</v>
      </c>
      <c r="AI19">
        <v>40.077911</v>
      </c>
      <c r="AJ19" s="26">
        <v>4.0000000000000001E-3</v>
      </c>
    </row>
    <row r="20" spans="1:36" x14ac:dyDescent="0.2">
      <c r="A20" t="s">
        <v>376</v>
      </c>
      <c r="B20" t="s">
        <v>377</v>
      </c>
      <c r="C20" t="s">
        <v>491</v>
      </c>
      <c r="D20" t="s">
        <v>489</v>
      </c>
      <c r="E20">
        <v>42.799540999999998</v>
      </c>
      <c r="F20">
        <v>45.575206999999999</v>
      </c>
      <c r="G20">
        <v>45.732677000000002</v>
      </c>
      <c r="H20">
        <v>46.112910999999997</v>
      </c>
      <c r="I20">
        <v>46.565207999999998</v>
      </c>
      <c r="J20">
        <v>47.442478000000001</v>
      </c>
      <c r="K20">
        <v>48.507815999999998</v>
      </c>
      <c r="L20">
        <v>48.517986000000001</v>
      </c>
      <c r="M20">
        <v>48.471012000000002</v>
      </c>
      <c r="N20">
        <v>48.410201999999998</v>
      </c>
      <c r="O20">
        <v>48.395775</v>
      </c>
      <c r="P20">
        <v>48.325080999999997</v>
      </c>
      <c r="Q20">
        <v>48.274532000000001</v>
      </c>
      <c r="R20">
        <v>48.224468000000002</v>
      </c>
      <c r="S20">
        <v>48.183422</v>
      </c>
      <c r="T20">
        <v>48.104827999999998</v>
      </c>
      <c r="U20">
        <v>48.044384000000001</v>
      </c>
      <c r="V20">
        <v>47.995238999999998</v>
      </c>
      <c r="W20">
        <v>47.936028</v>
      </c>
      <c r="X20">
        <v>47.867989000000001</v>
      </c>
      <c r="Y20">
        <v>47.804073000000002</v>
      </c>
      <c r="Z20">
        <v>47.740077999999997</v>
      </c>
      <c r="AA20">
        <v>47.665962</v>
      </c>
      <c r="AB20">
        <v>47.602500999999997</v>
      </c>
      <c r="AC20">
        <v>47.542717000000003</v>
      </c>
      <c r="AD20">
        <v>47.481971999999999</v>
      </c>
      <c r="AE20">
        <v>47.414093000000001</v>
      </c>
      <c r="AF20">
        <v>47.355224999999997</v>
      </c>
      <c r="AG20">
        <v>47.284145000000002</v>
      </c>
      <c r="AH20">
        <v>47.226253999999997</v>
      </c>
      <c r="AI20">
        <v>47.167461000000003</v>
      </c>
      <c r="AJ20" s="26">
        <v>3.0000000000000001E-3</v>
      </c>
    </row>
    <row r="21" spans="1:36" x14ac:dyDescent="0.2">
      <c r="A21" t="s">
        <v>378</v>
      </c>
      <c r="B21" t="s">
        <v>379</v>
      </c>
      <c r="C21" t="s">
        <v>492</v>
      </c>
      <c r="D21" t="s">
        <v>489</v>
      </c>
      <c r="E21">
        <v>46.481022000000003</v>
      </c>
      <c r="F21">
        <v>48.932724</v>
      </c>
      <c r="G21">
        <v>49.641598000000002</v>
      </c>
      <c r="H21">
        <v>49.990780000000001</v>
      </c>
      <c r="I21">
        <v>50.247658000000001</v>
      </c>
      <c r="J21">
        <v>50.577891999999999</v>
      </c>
      <c r="K21">
        <v>50.971642000000003</v>
      </c>
      <c r="L21">
        <v>50.953541000000001</v>
      </c>
      <c r="M21">
        <v>50.830379000000001</v>
      </c>
      <c r="N21">
        <v>50.758330999999998</v>
      </c>
      <c r="O21">
        <v>50.734707</v>
      </c>
      <c r="P21">
        <v>50.656322000000003</v>
      </c>
      <c r="Q21">
        <v>50.598880999999999</v>
      </c>
      <c r="R21">
        <v>50.539555</v>
      </c>
      <c r="S21">
        <v>50.493538000000001</v>
      </c>
      <c r="T21">
        <v>50.410708999999997</v>
      </c>
      <c r="U21">
        <v>50.344898000000001</v>
      </c>
      <c r="V21">
        <v>50.289875000000002</v>
      </c>
      <c r="W21">
        <v>50.232159000000003</v>
      </c>
      <c r="X21">
        <v>50.162872</v>
      </c>
      <c r="Y21">
        <v>50.10107</v>
      </c>
      <c r="Z21">
        <v>50.040188000000001</v>
      </c>
      <c r="AA21">
        <v>49.971114999999998</v>
      </c>
      <c r="AB21">
        <v>49.911144</v>
      </c>
      <c r="AC21">
        <v>49.855029999999999</v>
      </c>
      <c r="AD21">
        <v>49.798499999999997</v>
      </c>
      <c r="AE21">
        <v>49.735348000000002</v>
      </c>
      <c r="AF21">
        <v>49.680222000000001</v>
      </c>
      <c r="AG21">
        <v>49.613804000000002</v>
      </c>
      <c r="AH21">
        <v>49.559753000000001</v>
      </c>
      <c r="AI21">
        <v>49.503039999999999</v>
      </c>
      <c r="AJ21" s="26">
        <v>2E-3</v>
      </c>
    </row>
    <row r="22" spans="1:36" x14ac:dyDescent="0.2">
      <c r="A22" t="s">
        <v>380</v>
      </c>
      <c r="B22" t="s">
        <v>381</v>
      </c>
      <c r="C22" t="s">
        <v>493</v>
      </c>
      <c r="D22" t="s">
        <v>489</v>
      </c>
      <c r="E22">
        <v>39.225352999999998</v>
      </c>
      <c r="F22">
        <v>41.573925000000003</v>
      </c>
      <c r="G22">
        <v>42.041916000000001</v>
      </c>
      <c r="H22">
        <v>42.942070000000001</v>
      </c>
      <c r="I22">
        <v>43.552245999999997</v>
      </c>
      <c r="J22">
        <v>43.990372000000001</v>
      </c>
      <c r="K22">
        <v>44.483764999999998</v>
      </c>
      <c r="L22">
        <v>44.514037999999999</v>
      </c>
      <c r="M22">
        <v>44.411118000000002</v>
      </c>
      <c r="N22">
        <v>44.356040999999998</v>
      </c>
      <c r="O22">
        <v>44.337367999999998</v>
      </c>
      <c r="P22">
        <v>44.270847000000003</v>
      </c>
      <c r="Q22">
        <v>44.224620999999999</v>
      </c>
      <c r="R22">
        <v>44.178673000000003</v>
      </c>
      <c r="S22">
        <v>44.137478000000002</v>
      </c>
      <c r="T22">
        <v>44.055518999999997</v>
      </c>
      <c r="U22">
        <v>43.982146999999998</v>
      </c>
      <c r="V22">
        <v>43.926124999999999</v>
      </c>
      <c r="W22">
        <v>43.881866000000002</v>
      </c>
      <c r="X22">
        <v>43.818153000000002</v>
      </c>
      <c r="Y22">
        <v>43.763061999999998</v>
      </c>
      <c r="Z22">
        <v>43.707602999999999</v>
      </c>
      <c r="AA22">
        <v>43.651744999999998</v>
      </c>
      <c r="AB22">
        <v>43.594943999999998</v>
      </c>
      <c r="AC22">
        <v>43.546241999999999</v>
      </c>
      <c r="AD22">
        <v>43.499794000000001</v>
      </c>
      <c r="AE22">
        <v>43.448535999999997</v>
      </c>
      <c r="AF22">
        <v>43.401618999999997</v>
      </c>
      <c r="AG22">
        <v>43.337539999999997</v>
      </c>
      <c r="AH22">
        <v>43.288798999999997</v>
      </c>
      <c r="AI22">
        <v>43.231780999999998</v>
      </c>
      <c r="AJ22" s="26">
        <v>3.0000000000000001E-3</v>
      </c>
    </row>
    <row r="23" spans="1:36" x14ac:dyDescent="0.2">
      <c r="A23" t="s">
        <v>382</v>
      </c>
      <c r="B23" t="s">
        <v>383</v>
      </c>
      <c r="C23" t="s">
        <v>494</v>
      </c>
      <c r="D23" t="s">
        <v>489</v>
      </c>
      <c r="E23">
        <v>29.912942999999999</v>
      </c>
      <c r="F23">
        <v>31.799617999999999</v>
      </c>
      <c r="G23">
        <v>32.084983999999999</v>
      </c>
      <c r="H23">
        <v>32.544688999999998</v>
      </c>
      <c r="I23">
        <v>33.036349999999999</v>
      </c>
      <c r="J23">
        <v>33.103973000000003</v>
      </c>
      <c r="K23">
        <v>33.855156000000001</v>
      </c>
      <c r="L23">
        <v>34.081409000000001</v>
      </c>
      <c r="M23">
        <v>34.108051000000003</v>
      </c>
      <c r="N23">
        <v>34.087200000000003</v>
      </c>
      <c r="O23">
        <v>34.084240000000001</v>
      </c>
      <c r="P23">
        <v>34.006774999999998</v>
      </c>
      <c r="Q23">
        <v>33.928505000000001</v>
      </c>
      <c r="R23">
        <v>33.795589</v>
      </c>
      <c r="S23">
        <v>33.748069999999998</v>
      </c>
      <c r="T23">
        <v>33.657680999999997</v>
      </c>
      <c r="U23">
        <v>33.584263</v>
      </c>
      <c r="V23">
        <v>33.532733999999998</v>
      </c>
      <c r="W23">
        <v>33.494469000000002</v>
      </c>
      <c r="X23">
        <v>33.437660000000001</v>
      </c>
      <c r="Y23">
        <v>33.382446000000002</v>
      </c>
      <c r="Z23">
        <v>33.325431999999999</v>
      </c>
      <c r="AA23">
        <v>33.278388999999997</v>
      </c>
      <c r="AB23">
        <v>33.215415999999998</v>
      </c>
      <c r="AC23">
        <v>33.164687999999998</v>
      </c>
      <c r="AD23">
        <v>33.121066999999996</v>
      </c>
      <c r="AE23">
        <v>33.074406000000003</v>
      </c>
      <c r="AF23">
        <v>33.026169000000003</v>
      </c>
      <c r="AG23">
        <v>32.979488000000003</v>
      </c>
      <c r="AH23">
        <v>32.941875000000003</v>
      </c>
      <c r="AI23">
        <v>32.903427000000001</v>
      </c>
      <c r="AJ23" s="26">
        <v>3.0000000000000001E-3</v>
      </c>
    </row>
    <row r="24" spans="1:36" x14ac:dyDescent="0.2">
      <c r="A24" t="s">
        <v>202</v>
      </c>
      <c r="B24" t="s">
        <v>384</v>
      </c>
      <c r="C24" t="s">
        <v>495</v>
      </c>
      <c r="D24" t="s">
        <v>489</v>
      </c>
      <c r="E24">
        <v>39.823742000000003</v>
      </c>
      <c r="F24">
        <v>41.547020000000003</v>
      </c>
      <c r="G24">
        <v>41.848759000000001</v>
      </c>
      <c r="H24">
        <v>42.442996999999998</v>
      </c>
      <c r="I24">
        <v>43.259177999999999</v>
      </c>
      <c r="J24">
        <v>43.883868999999997</v>
      </c>
      <c r="K24">
        <v>44.58173</v>
      </c>
      <c r="L24">
        <v>44.608516999999999</v>
      </c>
      <c r="M24">
        <v>44.611248000000003</v>
      </c>
      <c r="N24">
        <v>44.573444000000002</v>
      </c>
      <c r="O24">
        <v>44.563930999999997</v>
      </c>
      <c r="P24">
        <v>44.533526999999999</v>
      </c>
      <c r="Q24">
        <v>44.516959999999997</v>
      </c>
      <c r="R24">
        <v>44.507129999999997</v>
      </c>
      <c r="S24">
        <v>44.491711000000002</v>
      </c>
      <c r="T24">
        <v>44.452815999999999</v>
      </c>
      <c r="U24">
        <v>44.423572999999998</v>
      </c>
      <c r="V24">
        <v>44.402816999999999</v>
      </c>
      <c r="W24">
        <v>44.371243</v>
      </c>
      <c r="X24">
        <v>44.334938000000001</v>
      </c>
      <c r="Y24">
        <v>44.301613000000003</v>
      </c>
      <c r="Z24">
        <v>44.268020999999997</v>
      </c>
      <c r="AA24">
        <v>44.228282999999998</v>
      </c>
      <c r="AB24">
        <v>44.197147000000001</v>
      </c>
      <c r="AC24">
        <v>44.168236</v>
      </c>
      <c r="AD24">
        <v>44.136401999999997</v>
      </c>
      <c r="AE24">
        <v>44.101036000000001</v>
      </c>
      <c r="AF24">
        <v>44.072845000000001</v>
      </c>
      <c r="AG24">
        <v>44.037613</v>
      </c>
      <c r="AH24">
        <v>44.007404000000001</v>
      </c>
      <c r="AI24">
        <v>43.977310000000003</v>
      </c>
      <c r="AJ24" s="26">
        <v>3.0000000000000001E-3</v>
      </c>
    </row>
    <row r="25" spans="1:36" x14ac:dyDescent="0.2">
      <c r="A25" t="s">
        <v>203</v>
      </c>
      <c r="B25" t="s">
        <v>385</v>
      </c>
      <c r="C25" t="s">
        <v>496</v>
      </c>
      <c r="D25" t="s">
        <v>489</v>
      </c>
      <c r="E25">
        <v>34.766933000000002</v>
      </c>
      <c r="F25">
        <v>36.923065000000001</v>
      </c>
      <c r="G25">
        <v>38.056151999999997</v>
      </c>
      <c r="H25">
        <v>39.227474000000001</v>
      </c>
      <c r="I25">
        <v>40.064709000000001</v>
      </c>
      <c r="J25">
        <v>40.492942999999997</v>
      </c>
      <c r="K25">
        <v>40.965946000000002</v>
      </c>
      <c r="L25">
        <v>41.000098999999999</v>
      </c>
      <c r="M25">
        <v>41.014633000000003</v>
      </c>
      <c r="N25">
        <v>41.015456999999998</v>
      </c>
      <c r="O25">
        <v>41.033946999999998</v>
      </c>
      <c r="P25">
        <v>41.037658999999998</v>
      </c>
      <c r="Q25">
        <v>41.050021999999998</v>
      </c>
      <c r="R25">
        <v>41.065849</v>
      </c>
      <c r="S25">
        <v>41.065845000000003</v>
      </c>
      <c r="T25">
        <v>41.039169000000001</v>
      </c>
      <c r="U25">
        <v>41.005127000000002</v>
      </c>
      <c r="V25">
        <v>40.957653000000001</v>
      </c>
      <c r="W25">
        <v>40.939419000000001</v>
      </c>
      <c r="X25">
        <v>40.903008</v>
      </c>
      <c r="Y25">
        <v>40.870280999999999</v>
      </c>
      <c r="Z25">
        <v>40.835003</v>
      </c>
      <c r="AA25">
        <v>40.811095999999999</v>
      </c>
      <c r="AB25">
        <v>40.765762000000002</v>
      </c>
      <c r="AC25">
        <v>40.739852999999997</v>
      </c>
      <c r="AD25">
        <v>40.718719</v>
      </c>
      <c r="AE25">
        <v>40.695788999999998</v>
      </c>
      <c r="AF25">
        <v>40.674228999999997</v>
      </c>
      <c r="AG25">
        <v>40.652267000000002</v>
      </c>
      <c r="AH25">
        <v>40.633633000000003</v>
      </c>
      <c r="AI25">
        <v>40.615344999999998</v>
      </c>
      <c r="AJ25" s="26">
        <v>5.0000000000000001E-3</v>
      </c>
    </row>
    <row r="26" spans="1:36" x14ac:dyDescent="0.2">
      <c r="A26" t="s">
        <v>386</v>
      </c>
      <c r="B26" t="s">
        <v>387</v>
      </c>
      <c r="C26" t="s">
        <v>497</v>
      </c>
      <c r="D26" t="s">
        <v>489</v>
      </c>
      <c r="E26">
        <v>41.696525999999999</v>
      </c>
      <c r="F26">
        <v>43.519992999999999</v>
      </c>
      <c r="G26">
        <v>43.995068000000003</v>
      </c>
      <c r="H26">
        <v>44.633785000000003</v>
      </c>
      <c r="I26">
        <v>45.206249</v>
      </c>
      <c r="J26">
        <v>45.712349000000003</v>
      </c>
      <c r="K26">
        <v>46.360340000000001</v>
      </c>
      <c r="L26">
        <v>46.365513</v>
      </c>
      <c r="M26">
        <v>46.302982</v>
      </c>
      <c r="N26">
        <v>46.235329</v>
      </c>
      <c r="O26">
        <v>46.182963999999998</v>
      </c>
      <c r="P26">
        <v>46.145373999999997</v>
      </c>
      <c r="Q26">
        <v>46.078487000000003</v>
      </c>
      <c r="R26">
        <v>46.028846999999999</v>
      </c>
      <c r="S26">
        <v>45.972163999999999</v>
      </c>
      <c r="T26">
        <v>45.908237</v>
      </c>
      <c r="U26">
        <v>45.830627</v>
      </c>
      <c r="V26">
        <v>45.765884</v>
      </c>
      <c r="W26">
        <v>45.705089999999998</v>
      </c>
      <c r="X26">
        <v>45.636947999999997</v>
      </c>
      <c r="Y26">
        <v>45.565703999999997</v>
      </c>
      <c r="Z26">
        <v>45.503318999999998</v>
      </c>
      <c r="AA26">
        <v>45.439326999999999</v>
      </c>
      <c r="AB26">
        <v>45.372425</v>
      </c>
      <c r="AC26">
        <v>45.313873000000001</v>
      </c>
      <c r="AD26">
        <v>45.253880000000002</v>
      </c>
      <c r="AE26">
        <v>45.196326999999997</v>
      </c>
      <c r="AF26">
        <v>45.139232999999997</v>
      </c>
      <c r="AG26">
        <v>45.075760000000002</v>
      </c>
      <c r="AH26">
        <v>45.015987000000003</v>
      </c>
      <c r="AI26">
        <v>44.958697999999998</v>
      </c>
      <c r="AJ26" s="26">
        <v>3.0000000000000001E-3</v>
      </c>
    </row>
    <row r="27" spans="1:36" x14ac:dyDescent="0.2">
      <c r="A27" t="s">
        <v>388</v>
      </c>
      <c r="B27" t="s">
        <v>389</v>
      </c>
      <c r="C27" t="s">
        <v>498</v>
      </c>
      <c r="D27" t="s">
        <v>489</v>
      </c>
      <c r="E27">
        <v>34.049999</v>
      </c>
      <c r="F27">
        <v>35.539065999999998</v>
      </c>
      <c r="G27">
        <v>35.927021000000003</v>
      </c>
      <c r="H27">
        <v>36.448608</v>
      </c>
      <c r="I27">
        <v>36.916088000000002</v>
      </c>
      <c r="J27">
        <v>37.32938</v>
      </c>
      <c r="K27">
        <v>37.858536000000001</v>
      </c>
      <c r="L27">
        <v>37.862761999999996</v>
      </c>
      <c r="M27">
        <v>37.811698999999997</v>
      </c>
      <c r="N27">
        <v>37.756450999999998</v>
      </c>
      <c r="O27">
        <v>37.713687999999998</v>
      </c>
      <c r="P27">
        <v>37.682994999999998</v>
      </c>
      <c r="Q27">
        <v>37.628371999999999</v>
      </c>
      <c r="R27">
        <v>37.587833000000003</v>
      </c>
      <c r="S27">
        <v>37.541545999999997</v>
      </c>
      <c r="T27">
        <v>37.489345999999998</v>
      </c>
      <c r="U27">
        <v>37.425964</v>
      </c>
      <c r="V27">
        <v>37.373095999999997</v>
      </c>
      <c r="W27">
        <v>37.323452000000003</v>
      </c>
      <c r="X27">
        <v>37.267803000000001</v>
      </c>
      <c r="Y27">
        <v>37.209625000000003</v>
      </c>
      <c r="Z27">
        <v>37.158679999999997</v>
      </c>
      <c r="AA27">
        <v>37.106425999999999</v>
      </c>
      <c r="AB27">
        <v>37.051791999999999</v>
      </c>
      <c r="AC27">
        <v>37.003979000000001</v>
      </c>
      <c r="AD27">
        <v>36.954987000000003</v>
      </c>
      <c r="AE27">
        <v>36.907986000000001</v>
      </c>
      <c r="AF27">
        <v>36.861362</v>
      </c>
      <c r="AG27">
        <v>36.809531999999997</v>
      </c>
      <c r="AH27">
        <v>36.760719000000002</v>
      </c>
      <c r="AI27">
        <v>36.713935999999997</v>
      </c>
      <c r="AJ27" s="26">
        <v>3.0000000000000001E-3</v>
      </c>
    </row>
    <row r="28" spans="1:36" x14ac:dyDescent="0.2">
      <c r="A28" t="s">
        <v>294</v>
      </c>
      <c r="C28" t="s">
        <v>499</v>
      </c>
    </row>
    <row r="29" spans="1:36" x14ac:dyDescent="0.2">
      <c r="A29" t="s">
        <v>167</v>
      </c>
      <c r="B29" t="s">
        <v>390</v>
      </c>
      <c r="C29" t="s">
        <v>500</v>
      </c>
      <c r="D29" t="s">
        <v>489</v>
      </c>
      <c r="E29">
        <v>29.759922</v>
      </c>
      <c r="F29">
        <v>30.831699</v>
      </c>
      <c r="G29">
        <v>31.336196999999999</v>
      </c>
      <c r="H29">
        <v>31.572331999999999</v>
      </c>
      <c r="I29">
        <v>31.855955000000002</v>
      </c>
      <c r="J29">
        <v>31.938735999999999</v>
      </c>
      <c r="K29">
        <v>31.958389</v>
      </c>
      <c r="L29">
        <v>31.982775</v>
      </c>
      <c r="M29">
        <v>31.988827000000001</v>
      </c>
      <c r="N29">
        <v>31.993731</v>
      </c>
      <c r="O29">
        <v>31.993836999999999</v>
      </c>
      <c r="P29">
        <v>31.96846</v>
      </c>
      <c r="Q29">
        <v>31.914528000000001</v>
      </c>
      <c r="R29">
        <v>31.83597</v>
      </c>
      <c r="S29">
        <v>31.799413999999999</v>
      </c>
      <c r="T29">
        <v>31.763081</v>
      </c>
      <c r="U29">
        <v>31.746905999999999</v>
      </c>
      <c r="V29">
        <v>31.739552</v>
      </c>
      <c r="W29">
        <v>31.737503</v>
      </c>
      <c r="X29">
        <v>31.726948</v>
      </c>
      <c r="Y29">
        <v>31.723217000000002</v>
      </c>
      <c r="Z29">
        <v>31.719391000000002</v>
      </c>
      <c r="AA29">
        <v>31.716494000000001</v>
      </c>
      <c r="AB29">
        <v>31.711817</v>
      </c>
      <c r="AC29">
        <v>31.709655999999999</v>
      </c>
      <c r="AD29">
        <v>31.706287</v>
      </c>
      <c r="AE29">
        <v>31.702286000000001</v>
      </c>
      <c r="AF29">
        <v>31.699563999999999</v>
      </c>
      <c r="AG29">
        <v>31.695730000000001</v>
      </c>
      <c r="AH29">
        <v>31.692029999999999</v>
      </c>
      <c r="AI29">
        <v>31.689045</v>
      </c>
      <c r="AJ29" s="26">
        <v>2E-3</v>
      </c>
    </row>
    <row r="30" spans="1:36" x14ac:dyDescent="0.2">
      <c r="A30" t="s">
        <v>174</v>
      </c>
      <c r="B30" t="s">
        <v>391</v>
      </c>
      <c r="C30" t="s">
        <v>501</v>
      </c>
      <c r="D30" t="s">
        <v>489</v>
      </c>
      <c r="E30">
        <v>27.636568</v>
      </c>
      <c r="F30">
        <v>28.462434999999999</v>
      </c>
      <c r="G30">
        <v>28.921182999999999</v>
      </c>
      <c r="H30">
        <v>29.106607</v>
      </c>
      <c r="I30">
        <v>29.265754999999999</v>
      </c>
      <c r="J30">
        <v>29.327192</v>
      </c>
      <c r="K30">
        <v>29.317039000000001</v>
      </c>
      <c r="L30">
        <v>29.308157000000001</v>
      </c>
      <c r="M30">
        <v>29.308015999999999</v>
      </c>
      <c r="N30">
        <v>29.296738000000001</v>
      </c>
      <c r="O30">
        <v>29.298019</v>
      </c>
      <c r="P30">
        <v>29.286664999999999</v>
      </c>
      <c r="Q30">
        <v>29.271668999999999</v>
      </c>
      <c r="R30">
        <v>29.266579</v>
      </c>
      <c r="S30">
        <v>29.257704</v>
      </c>
      <c r="T30">
        <v>29.255096000000002</v>
      </c>
      <c r="U30">
        <v>29.234062000000002</v>
      </c>
      <c r="V30">
        <v>29.213919000000001</v>
      </c>
      <c r="W30">
        <v>29.206624999999999</v>
      </c>
      <c r="X30">
        <v>29.187833999999999</v>
      </c>
      <c r="Y30">
        <v>29.176221999999999</v>
      </c>
      <c r="Z30">
        <v>29.163941999999999</v>
      </c>
      <c r="AA30">
        <v>29.152519000000002</v>
      </c>
      <c r="AB30">
        <v>29.139033999999999</v>
      </c>
      <c r="AC30">
        <v>29.127438000000001</v>
      </c>
      <c r="AD30">
        <v>29.115576000000001</v>
      </c>
      <c r="AE30">
        <v>29.102368999999999</v>
      </c>
      <c r="AF30">
        <v>29.090838999999999</v>
      </c>
      <c r="AG30">
        <v>29.075883999999999</v>
      </c>
      <c r="AH30">
        <v>29.063725999999999</v>
      </c>
      <c r="AI30">
        <v>29.051276999999999</v>
      </c>
      <c r="AJ30" s="26">
        <v>2E-3</v>
      </c>
    </row>
    <row r="31" spans="1:36" x14ac:dyDescent="0.2">
      <c r="A31" t="s">
        <v>175</v>
      </c>
      <c r="B31" t="s">
        <v>392</v>
      </c>
      <c r="C31" t="s">
        <v>502</v>
      </c>
      <c r="D31" t="s">
        <v>489</v>
      </c>
      <c r="E31">
        <v>32.968212000000001</v>
      </c>
      <c r="F31">
        <v>34.414448</v>
      </c>
      <c r="G31">
        <v>35.546616</v>
      </c>
      <c r="H31">
        <v>36.460845999999997</v>
      </c>
      <c r="I31">
        <v>36.692138999999997</v>
      </c>
      <c r="J31">
        <v>37.754879000000003</v>
      </c>
      <c r="K31">
        <v>37.807887999999998</v>
      </c>
      <c r="L31">
        <v>37.829493999999997</v>
      </c>
      <c r="M31">
        <v>37.851948</v>
      </c>
      <c r="N31">
        <v>37.868487999999999</v>
      </c>
      <c r="O31">
        <v>37.888717999999997</v>
      </c>
      <c r="P31">
        <v>37.890960999999997</v>
      </c>
      <c r="Q31">
        <v>37.891151000000001</v>
      </c>
      <c r="R31">
        <v>37.834560000000003</v>
      </c>
      <c r="S31">
        <v>37.789794999999998</v>
      </c>
      <c r="T31">
        <v>37.746864000000002</v>
      </c>
      <c r="U31">
        <v>37.739223000000003</v>
      </c>
      <c r="V31">
        <v>37.739601</v>
      </c>
      <c r="W31">
        <v>37.737022000000003</v>
      </c>
      <c r="X31">
        <v>37.731681999999999</v>
      </c>
      <c r="Y31">
        <v>37.729176000000002</v>
      </c>
      <c r="Z31">
        <v>37.726619999999997</v>
      </c>
      <c r="AA31">
        <v>37.722819999999999</v>
      </c>
      <c r="AB31">
        <v>37.719669000000003</v>
      </c>
      <c r="AC31">
        <v>37.717472000000001</v>
      </c>
      <c r="AD31">
        <v>37.713833000000001</v>
      </c>
      <c r="AE31">
        <v>37.709885</v>
      </c>
      <c r="AF31">
        <v>37.707779000000002</v>
      </c>
      <c r="AG31">
        <v>37.704726999999998</v>
      </c>
      <c r="AH31">
        <v>37.701565000000002</v>
      </c>
      <c r="AI31">
        <v>37.699238000000001</v>
      </c>
      <c r="AJ31" s="26">
        <v>4.0000000000000001E-3</v>
      </c>
    </row>
    <row r="32" spans="1:36" x14ac:dyDescent="0.2">
      <c r="A32" t="s">
        <v>176</v>
      </c>
      <c r="B32" t="s">
        <v>393</v>
      </c>
      <c r="C32" t="s">
        <v>503</v>
      </c>
      <c r="D32" t="s">
        <v>489</v>
      </c>
      <c r="E32">
        <v>29.178661000000002</v>
      </c>
      <c r="F32">
        <v>30.572989</v>
      </c>
      <c r="G32">
        <v>31.392813</v>
      </c>
      <c r="H32">
        <v>31.586842999999998</v>
      </c>
      <c r="I32">
        <v>31.770997999999999</v>
      </c>
      <c r="J32">
        <v>32.696541000000003</v>
      </c>
      <c r="K32">
        <v>32.692996999999998</v>
      </c>
      <c r="L32">
        <v>32.690593999999997</v>
      </c>
      <c r="M32">
        <v>32.687637000000002</v>
      </c>
      <c r="N32">
        <v>32.685302999999998</v>
      </c>
      <c r="O32">
        <v>32.685318000000002</v>
      </c>
      <c r="P32">
        <v>32.679859</v>
      </c>
      <c r="Q32">
        <v>32.677010000000003</v>
      </c>
      <c r="R32">
        <v>32.679946999999999</v>
      </c>
      <c r="S32">
        <v>32.685550999999997</v>
      </c>
      <c r="T32">
        <v>32.688431000000001</v>
      </c>
      <c r="U32">
        <v>32.694949999999999</v>
      </c>
      <c r="V32">
        <v>32.713264000000002</v>
      </c>
      <c r="W32">
        <v>32.712051000000002</v>
      </c>
      <c r="X32">
        <v>32.716839</v>
      </c>
      <c r="Y32">
        <v>32.723472999999998</v>
      </c>
      <c r="Z32">
        <v>32.722996000000002</v>
      </c>
      <c r="AA32">
        <v>32.721096000000003</v>
      </c>
      <c r="AB32">
        <v>32.725121000000001</v>
      </c>
      <c r="AC32">
        <v>32.729773999999999</v>
      </c>
      <c r="AD32">
        <v>32.728789999999996</v>
      </c>
      <c r="AE32">
        <v>32.728470000000002</v>
      </c>
      <c r="AF32">
        <v>32.733944000000001</v>
      </c>
      <c r="AG32">
        <v>32.738888000000003</v>
      </c>
      <c r="AH32">
        <v>32.739753999999998</v>
      </c>
      <c r="AI32">
        <v>32.744819999999997</v>
      </c>
      <c r="AJ32" s="26">
        <v>4.0000000000000001E-3</v>
      </c>
    </row>
    <row r="33" spans="1:36" x14ac:dyDescent="0.2">
      <c r="A33" t="s">
        <v>177</v>
      </c>
      <c r="B33" t="s">
        <v>394</v>
      </c>
      <c r="C33" t="s">
        <v>504</v>
      </c>
      <c r="D33" t="s">
        <v>489</v>
      </c>
      <c r="E33">
        <v>26.189198000000001</v>
      </c>
      <c r="F33">
        <v>26.540365000000001</v>
      </c>
      <c r="G33">
        <v>26.683712</v>
      </c>
      <c r="H33">
        <v>26.809291999999999</v>
      </c>
      <c r="I33">
        <v>26.950285000000001</v>
      </c>
      <c r="J33">
        <v>27.058367000000001</v>
      </c>
      <c r="K33">
        <v>27.144435999999999</v>
      </c>
      <c r="L33">
        <v>27.156824</v>
      </c>
      <c r="M33">
        <v>27.188065000000002</v>
      </c>
      <c r="N33">
        <v>27.185848</v>
      </c>
      <c r="O33">
        <v>27.192703000000002</v>
      </c>
      <c r="P33">
        <v>27.199584999999999</v>
      </c>
      <c r="Q33">
        <v>27.201906000000001</v>
      </c>
      <c r="R33">
        <v>27.181128999999999</v>
      </c>
      <c r="S33">
        <v>27.164822000000001</v>
      </c>
      <c r="T33">
        <v>27.150257</v>
      </c>
      <c r="U33">
        <v>27.122335</v>
      </c>
      <c r="V33">
        <v>27.092189999999999</v>
      </c>
      <c r="W33">
        <v>27.085882000000002</v>
      </c>
      <c r="X33">
        <v>27.067264999999999</v>
      </c>
      <c r="Y33">
        <v>27.05378</v>
      </c>
      <c r="Z33">
        <v>27.041755999999999</v>
      </c>
      <c r="AA33">
        <v>27.035803000000001</v>
      </c>
      <c r="AB33">
        <v>27.027473000000001</v>
      </c>
      <c r="AC33">
        <v>27.023717999999999</v>
      </c>
      <c r="AD33">
        <v>27.018944000000001</v>
      </c>
      <c r="AE33">
        <v>27.013770999999998</v>
      </c>
      <c r="AF33">
        <v>27.009944999999998</v>
      </c>
      <c r="AG33">
        <v>27.005087</v>
      </c>
      <c r="AH33">
        <v>27.000761000000001</v>
      </c>
      <c r="AI33">
        <v>26.996918000000001</v>
      </c>
      <c r="AJ33" s="26">
        <v>1E-3</v>
      </c>
    </row>
    <row r="34" spans="1:36" x14ac:dyDescent="0.2">
      <c r="A34" t="s">
        <v>178</v>
      </c>
      <c r="B34" t="s">
        <v>395</v>
      </c>
      <c r="C34" t="s">
        <v>505</v>
      </c>
      <c r="D34" t="s">
        <v>489</v>
      </c>
      <c r="E34">
        <v>25.659842999999999</v>
      </c>
      <c r="F34">
        <v>26.540512</v>
      </c>
      <c r="G34">
        <v>27.086749999999999</v>
      </c>
      <c r="H34">
        <v>27.334028</v>
      </c>
      <c r="I34">
        <v>27.395938999999998</v>
      </c>
      <c r="J34">
        <v>27.395845000000001</v>
      </c>
      <c r="K34">
        <v>27.399450000000002</v>
      </c>
      <c r="L34">
        <v>27.396640999999999</v>
      </c>
      <c r="M34">
        <v>27.396274999999999</v>
      </c>
      <c r="N34">
        <v>27.391408999999999</v>
      </c>
      <c r="O34">
        <v>27.393754999999999</v>
      </c>
      <c r="P34">
        <v>27.393426999999999</v>
      </c>
      <c r="Q34">
        <v>27.395164000000001</v>
      </c>
      <c r="R34">
        <v>27.394639999999999</v>
      </c>
      <c r="S34">
        <v>27.391666000000001</v>
      </c>
      <c r="T34">
        <v>27.371445000000001</v>
      </c>
      <c r="U34">
        <v>27.337509000000001</v>
      </c>
      <c r="V34">
        <v>27.299500999999999</v>
      </c>
      <c r="W34">
        <v>27.295593</v>
      </c>
      <c r="X34">
        <v>27.284179999999999</v>
      </c>
      <c r="Y34">
        <v>27.271301000000001</v>
      </c>
      <c r="Z34">
        <v>27.264523000000001</v>
      </c>
      <c r="AA34">
        <v>27.261284</v>
      </c>
      <c r="AB34">
        <v>27.253430999999999</v>
      </c>
      <c r="AC34">
        <v>27.247387</v>
      </c>
      <c r="AD34">
        <v>27.242334</v>
      </c>
      <c r="AE34">
        <v>27.236412000000001</v>
      </c>
      <c r="AF34">
        <v>27.229582000000001</v>
      </c>
      <c r="AG34">
        <v>27.220853999999999</v>
      </c>
      <c r="AH34">
        <v>27.214699</v>
      </c>
      <c r="AI34">
        <v>27.207097999999998</v>
      </c>
      <c r="AJ34" s="26">
        <v>2E-3</v>
      </c>
    </row>
    <row r="35" spans="1:36" x14ac:dyDescent="0.2">
      <c r="A35" t="s">
        <v>202</v>
      </c>
      <c r="B35" t="s">
        <v>396</v>
      </c>
      <c r="C35" t="s">
        <v>506</v>
      </c>
      <c r="D35" t="s">
        <v>489</v>
      </c>
      <c r="E35">
        <v>36.920479</v>
      </c>
      <c r="F35">
        <v>38.035069</v>
      </c>
      <c r="G35">
        <v>38.426955999999997</v>
      </c>
      <c r="H35">
        <v>38.756518999999997</v>
      </c>
      <c r="I35">
        <v>39.000709999999998</v>
      </c>
      <c r="J35">
        <v>39.564449000000003</v>
      </c>
      <c r="K35">
        <v>39.577393000000001</v>
      </c>
      <c r="L35">
        <v>39.554825000000001</v>
      </c>
      <c r="M35">
        <v>39.528571999999997</v>
      </c>
      <c r="N35">
        <v>39.501015000000002</v>
      </c>
      <c r="O35">
        <v>39.495319000000002</v>
      </c>
      <c r="P35">
        <v>39.464095999999998</v>
      </c>
      <c r="Q35">
        <v>39.444031000000003</v>
      </c>
      <c r="R35">
        <v>39.407169000000003</v>
      </c>
      <c r="S35">
        <v>39.378501999999997</v>
      </c>
      <c r="T35">
        <v>39.327849999999998</v>
      </c>
      <c r="U35">
        <v>39.286487999999999</v>
      </c>
      <c r="V35">
        <v>39.252330999999998</v>
      </c>
      <c r="W35">
        <v>39.227885999999998</v>
      </c>
      <c r="X35">
        <v>39.191746000000002</v>
      </c>
      <c r="Y35">
        <v>39.161270000000002</v>
      </c>
      <c r="Z35">
        <v>39.130294999999997</v>
      </c>
      <c r="AA35">
        <v>39.098559999999999</v>
      </c>
      <c r="AB35">
        <v>39.070414999999997</v>
      </c>
      <c r="AC35">
        <v>39.044269999999997</v>
      </c>
      <c r="AD35">
        <v>39.017539999999997</v>
      </c>
      <c r="AE35">
        <v>38.987926000000002</v>
      </c>
      <c r="AF35">
        <v>38.961666000000001</v>
      </c>
      <c r="AG35">
        <v>38.929667999999999</v>
      </c>
      <c r="AH35">
        <v>38.903495999999997</v>
      </c>
      <c r="AI35">
        <v>38.876499000000003</v>
      </c>
      <c r="AJ35" s="26">
        <v>2E-3</v>
      </c>
    </row>
    <row r="36" spans="1:36" x14ac:dyDescent="0.2">
      <c r="A36" t="s">
        <v>203</v>
      </c>
      <c r="B36" t="s">
        <v>397</v>
      </c>
      <c r="C36" t="s">
        <v>507</v>
      </c>
      <c r="D36" t="s">
        <v>489</v>
      </c>
      <c r="E36">
        <v>31.150735999999998</v>
      </c>
      <c r="F36">
        <v>32.199233999999997</v>
      </c>
      <c r="G36">
        <v>32.609501000000002</v>
      </c>
      <c r="H36">
        <v>33.232253999999998</v>
      </c>
      <c r="I36">
        <v>33.689990999999999</v>
      </c>
      <c r="J36">
        <v>34.171745000000001</v>
      </c>
      <c r="K36">
        <v>34.589095999999998</v>
      </c>
      <c r="L36">
        <v>34.629055000000001</v>
      </c>
      <c r="M36">
        <v>34.624164999999998</v>
      </c>
      <c r="N36">
        <v>34.601959000000001</v>
      </c>
      <c r="O36">
        <v>34.594245999999998</v>
      </c>
      <c r="P36">
        <v>34.561729</v>
      </c>
      <c r="Q36">
        <v>34.522857999999999</v>
      </c>
      <c r="R36">
        <v>34.470100000000002</v>
      </c>
      <c r="S36">
        <v>34.436183999999997</v>
      </c>
      <c r="T36">
        <v>34.388618000000001</v>
      </c>
      <c r="U36">
        <v>34.350216000000003</v>
      </c>
      <c r="V36">
        <v>34.311110999999997</v>
      </c>
      <c r="W36">
        <v>34.295485999999997</v>
      </c>
      <c r="X36">
        <v>34.251179</v>
      </c>
      <c r="Y36">
        <v>34.220058000000002</v>
      </c>
      <c r="Z36">
        <v>34.192898</v>
      </c>
      <c r="AA36">
        <v>34.167225000000002</v>
      </c>
      <c r="AB36">
        <v>34.139564999999997</v>
      </c>
      <c r="AC36">
        <v>34.117474000000001</v>
      </c>
      <c r="AD36">
        <v>34.095795000000003</v>
      </c>
      <c r="AE36">
        <v>34.071995000000001</v>
      </c>
      <c r="AF36">
        <v>34.051662</v>
      </c>
      <c r="AG36">
        <v>34.027683000000003</v>
      </c>
      <c r="AH36">
        <v>34.007927000000002</v>
      </c>
      <c r="AI36">
        <v>33.989330000000002</v>
      </c>
      <c r="AJ36" s="26">
        <v>3.0000000000000001E-3</v>
      </c>
    </row>
    <row r="37" spans="1:36" x14ac:dyDescent="0.2">
      <c r="A37" t="s">
        <v>398</v>
      </c>
      <c r="B37" t="s">
        <v>399</v>
      </c>
      <c r="C37" t="s">
        <v>508</v>
      </c>
      <c r="D37" t="s">
        <v>489</v>
      </c>
      <c r="E37">
        <v>30.930515</v>
      </c>
      <c r="F37">
        <v>31.867322999999999</v>
      </c>
      <c r="G37">
        <v>32.340485000000001</v>
      </c>
      <c r="H37">
        <v>32.741211</v>
      </c>
      <c r="I37">
        <v>33.026733</v>
      </c>
      <c r="J37">
        <v>33.348346999999997</v>
      </c>
      <c r="K37">
        <v>33.432696999999997</v>
      </c>
      <c r="L37">
        <v>33.419468000000002</v>
      </c>
      <c r="M37">
        <v>33.414718999999998</v>
      </c>
      <c r="N37">
        <v>33.399287999999999</v>
      </c>
      <c r="O37">
        <v>33.392302999999998</v>
      </c>
      <c r="P37">
        <v>33.364491000000001</v>
      </c>
      <c r="Q37">
        <v>33.334311999999997</v>
      </c>
      <c r="R37">
        <v>33.294967999999997</v>
      </c>
      <c r="S37">
        <v>33.263905000000001</v>
      </c>
      <c r="T37">
        <v>33.226170000000003</v>
      </c>
      <c r="U37">
        <v>33.187851000000002</v>
      </c>
      <c r="V37">
        <v>33.152065</v>
      </c>
      <c r="W37">
        <v>33.133780999999999</v>
      </c>
      <c r="X37">
        <v>33.097321000000001</v>
      </c>
      <c r="Y37">
        <v>33.070881</v>
      </c>
      <c r="Z37">
        <v>33.047652999999997</v>
      </c>
      <c r="AA37">
        <v>33.026268000000002</v>
      </c>
      <c r="AB37">
        <v>33.002780999999999</v>
      </c>
      <c r="AC37">
        <v>32.982666000000002</v>
      </c>
      <c r="AD37">
        <v>32.961875999999997</v>
      </c>
      <c r="AE37">
        <v>32.939056000000001</v>
      </c>
      <c r="AF37">
        <v>32.918716000000003</v>
      </c>
      <c r="AG37">
        <v>32.894978000000002</v>
      </c>
      <c r="AH37">
        <v>32.873344000000003</v>
      </c>
      <c r="AI37">
        <v>32.851227000000002</v>
      </c>
      <c r="AJ37" s="26">
        <v>2E-3</v>
      </c>
    </row>
    <row r="38" spans="1:36" x14ac:dyDescent="0.2">
      <c r="A38" t="s">
        <v>400</v>
      </c>
      <c r="B38" t="s">
        <v>401</v>
      </c>
      <c r="C38" t="s">
        <v>509</v>
      </c>
      <c r="D38" t="s">
        <v>489</v>
      </c>
      <c r="E38">
        <v>25.219443999999999</v>
      </c>
      <c r="F38">
        <v>25.983277999999999</v>
      </c>
      <c r="G38">
        <v>26.369074000000001</v>
      </c>
      <c r="H38">
        <v>26.695810000000002</v>
      </c>
      <c r="I38">
        <v>26.928612000000001</v>
      </c>
      <c r="J38">
        <v>27.190843999999998</v>
      </c>
      <c r="K38">
        <v>27.259619000000001</v>
      </c>
      <c r="L38">
        <v>27.248833000000001</v>
      </c>
      <c r="M38">
        <v>27.244959000000001</v>
      </c>
      <c r="N38">
        <v>27.232378000000001</v>
      </c>
      <c r="O38">
        <v>27.226683000000001</v>
      </c>
      <c r="P38">
        <v>27.204006</v>
      </c>
      <c r="Q38">
        <v>27.179399</v>
      </c>
      <c r="R38">
        <v>27.147320000000001</v>
      </c>
      <c r="S38">
        <v>27.121991999999999</v>
      </c>
      <c r="T38">
        <v>27.091225000000001</v>
      </c>
      <c r="U38">
        <v>27.059979999999999</v>
      </c>
      <c r="V38">
        <v>27.030804</v>
      </c>
      <c r="W38">
        <v>27.015896000000001</v>
      </c>
      <c r="X38">
        <v>26.986166000000001</v>
      </c>
      <c r="Y38">
        <v>26.964608999999999</v>
      </c>
      <c r="Z38">
        <v>26.945668999999999</v>
      </c>
      <c r="AA38">
        <v>26.928234</v>
      </c>
      <c r="AB38">
        <v>26.909082000000001</v>
      </c>
      <c r="AC38">
        <v>26.892681</v>
      </c>
      <c r="AD38">
        <v>26.875730999999998</v>
      </c>
      <c r="AE38">
        <v>26.857123999999999</v>
      </c>
      <c r="AF38">
        <v>26.840540000000001</v>
      </c>
      <c r="AG38">
        <v>26.821183999999999</v>
      </c>
      <c r="AH38">
        <v>26.803545</v>
      </c>
      <c r="AI38">
        <v>26.785513000000002</v>
      </c>
      <c r="AJ38" s="26">
        <v>2E-3</v>
      </c>
    </row>
    <row r="39" spans="1:36" x14ac:dyDescent="0.2">
      <c r="A39" t="s">
        <v>402</v>
      </c>
      <c r="C39" t="s">
        <v>510</v>
      </c>
    </row>
    <row r="40" spans="1:36" x14ac:dyDescent="0.2">
      <c r="A40" t="s">
        <v>162</v>
      </c>
      <c r="B40" t="s">
        <v>403</v>
      </c>
      <c r="C40" t="s">
        <v>511</v>
      </c>
      <c r="D40" t="s">
        <v>512</v>
      </c>
      <c r="E40">
        <v>0.81661499999999998</v>
      </c>
      <c r="F40">
        <v>0.81661499999999998</v>
      </c>
      <c r="G40">
        <v>0.81661499999999998</v>
      </c>
      <c r="H40">
        <v>0.81661499999999998</v>
      </c>
      <c r="I40">
        <v>0.81661499999999998</v>
      </c>
      <c r="J40">
        <v>0.81661499999999998</v>
      </c>
      <c r="K40">
        <v>0.81661499999999998</v>
      </c>
      <c r="L40">
        <v>0.81661499999999998</v>
      </c>
      <c r="M40">
        <v>0.81661499999999998</v>
      </c>
      <c r="N40">
        <v>0.81661499999999998</v>
      </c>
      <c r="O40">
        <v>0.81661499999999998</v>
      </c>
      <c r="P40">
        <v>0.81661499999999998</v>
      </c>
      <c r="Q40">
        <v>0.81661499999999998</v>
      </c>
      <c r="R40">
        <v>0.81661499999999998</v>
      </c>
      <c r="S40">
        <v>0.81661499999999998</v>
      </c>
      <c r="T40">
        <v>0.81661499999999998</v>
      </c>
      <c r="U40">
        <v>0.81661499999999998</v>
      </c>
      <c r="V40">
        <v>0.81661499999999998</v>
      </c>
      <c r="W40">
        <v>0.81661499999999998</v>
      </c>
      <c r="X40">
        <v>0.81661499999999998</v>
      </c>
      <c r="Y40">
        <v>0.81661499999999998</v>
      </c>
      <c r="Z40">
        <v>0.81661499999999998</v>
      </c>
      <c r="AA40">
        <v>0.81661499999999998</v>
      </c>
      <c r="AB40">
        <v>0.81661499999999998</v>
      </c>
      <c r="AC40">
        <v>0.81661499999999998</v>
      </c>
      <c r="AD40">
        <v>0.81661499999999998</v>
      </c>
      <c r="AE40">
        <v>0.81661499999999998</v>
      </c>
      <c r="AF40">
        <v>0.81661499999999998</v>
      </c>
      <c r="AG40">
        <v>0.81661499999999998</v>
      </c>
      <c r="AH40">
        <v>0.81661499999999998</v>
      </c>
      <c r="AI40">
        <v>0.81661499999999998</v>
      </c>
      <c r="AJ40" s="26">
        <v>0</v>
      </c>
    </row>
    <row r="41" spans="1:36" x14ac:dyDescent="0.2">
      <c r="A41" t="s">
        <v>163</v>
      </c>
      <c r="B41" t="s">
        <v>404</v>
      </c>
      <c r="C41" t="s">
        <v>513</v>
      </c>
      <c r="D41" t="s">
        <v>512</v>
      </c>
      <c r="E41">
        <v>0.81535800000000003</v>
      </c>
      <c r="F41">
        <v>0.81535800000000003</v>
      </c>
      <c r="G41">
        <v>0.81535800000000003</v>
      </c>
      <c r="H41">
        <v>0.81535800000000003</v>
      </c>
      <c r="I41">
        <v>0.81535800000000003</v>
      </c>
      <c r="J41">
        <v>0.81535800000000003</v>
      </c>
      <c r="K41">
        <v>0.81535800000000003</v>
      </c>
      <c r="L41">
        <v>0.81535800000000003</v>
      </c>
      <c r="M41">
        <v>0.81535800000000003</v>
      </c>
      <c r="N41">
        <v>0.81535800000000003</v>
      </c>
      <c r="O41">
        <v>0.81535800000000003</v>
      </c>
      <c r="P41">
        <v>0.81535800000000003</v>
      </c>
      <c r="Q41">
        <v>0.81535800000000003</v>
      </c>
      <c r="R41">
        <v>0.81535800000000003</v>
      </c>
      <c r="S41">
        <v>0.81535800000000003</v>
      </c>
      <c r="T41">
        <v>0.81535800000000003</v>
      </c>
      <c r="U41">
        <v>0.81535800000000003</v>
      </c>
      <c r="V41">
        <v>0.81535800000000003</v>
      </c>
      <c r="W41">
        <v>0.81535800000000003</v>
      </c>
      <c r="X41">
        <v>0.81535800000000003</v>
      </c>
      <c r="Y41">
        <v>0.81535800000000003</v>
      </c>
      <c r="Z41">
        <v>0.81535800000000003</v>
      </c>
      <c r="AA41">
        <v>0.81535800000000003</v>
      </c>
      <c r="AB41">
        <v>0.81535800000000003</v>
      </c>
      <c r="AC41">
        <v>0.81535800000000003</v>
      </c>
      <c r="AD41">
        <v>0.81535800000000003</v>
      </c>
      <c r="AE41">
        <v>0.81535800000000003</v>
      </c>
      <c r="AF41">
        <v>0.81535800000000003</v>
      </c>
      <c r="AG41">
        <v>0.81535800000000003</v>
      </c>
      <c r="AH41">
        <v>0.81535800000000003</v>
      </c>
      <c r="AI41">
        <v>0.81535800000000003</v>
      </c>
      <c r="AJ41" s="26">
        <v>0</v>
      </c>
    </row>
    <row r="42" spans="1:36" x14ac:dyDescent="0.2">
      <c r="A42" t="s">
        <v>405</v>
      </c>
      <c r="C42" t="s">
        <v>514</v>
      </c>
    </row>
    <row r="43" spans="1:36" x14ac:dyDescent="0.2">
      <c r="A43" t="s">
        <v>268</v>
      </c>
      <c r="C43" t="s">
        <v>515</v>
      </c>
    </row>
    <row r="44" spans="1:36" x14ac:dyDescent="0.2">
      <c r="A44" t="s">
        <v>372</v>
      </c>
      <c r="B44" t="s">
        <v>406</v>
      </c>
      <c r="C44" t="s">
        <v>516</v>
      </c>
      <c r="D44" t="s">
        <v>489</v>
      </c>
      <c r="E44">
        <v>49.339897000000001</v>
      </c>
      <c r="F44">
        <v>50.206550999999997</v>
      </c>
      <c r="G44">
        <v>49.187835999999997</v>
      </c>
      <c r="H44">
        <v>48.782986000000001</v>
      </c>
      <c r="I44">
        <v>48.664130999999998</v>
      </c>
      <c r="J44">
        <v>48.389980000000001</v>
      </c>
      <c r="K44">
        <v>49.733868000000001</v>
      </c>
      <c r="L44">
        <v>49.626700999999997</v>
      </c>
      <c r="M44">
        <v>49.541679000000002</v>
      </c>
      <c r="N44">
        <v>49.540733000000003</v>
      </c>
      <c r="O44">
        <v>50.094273000000001</v>
      </c>
      <c r="P44">
        <v>50.233204000000001</v>
      </c>
      <c r="Q44">
        <v>50.661045000000001</v>
      </c>
      <c r="R44">
        <v>51.024509000000002</v>
      </c>
      <c r="S44">
        <v>51.462826</v>
      </c>
      <c r="T44">
        <v>51.680660000000003</v>
      </c>
      <c r="U44">
        <v>51.954582000000002</v>
      </c>
      <c r="V44">
        <v>52.287655000000001</v>
      </c>
      <c r="W44">
        <v>52.618431000000001</v>
      </c>
      <c r="X44">
        <v>52.853690999999998</v>
      </c>
      <c r="Y44">
        <v>53.132004000000002</v>
      </c>
      <c r="Z44">
        <v>60.934882999999999</v>
      </c>
      <c r="AA44">
        <v>61.016078999999998</v>
      </c>
      <c r="AB44">
        <v>61.095345000000002</v>
      </c>
      <c r="AC44">
        <v>61.174854000000003</v>
      </c>
      <c r="AD44">
        <v>61.252464000000003</v>
      </c>
      <c r="AE44">
        <v>61.312900999999997</v>
      </c>
      <c r="AF44">
        <v>61.368335999999999</v>
      </c>
      <c r="AG44">
        <v>61.404452999999997</v>
      </c>
      <c r="AH44">
        <v>61.452038000000002</v>
      </c>
      <c r="AI44">
        <v>61.491196000000002</v>
      </c>
      <c r="AJ44" s="26">
        <v>7.0000000000000001E-3</v>
      </c>
    </row>
    <row r="45" spans="1:36" x14ac:dyDescent="0.2">
      <c r="A45" t="s">
        <v>374</v>
      </c>
      <c r="B45" t="s">
        <v>407</v>
      </c>
      <c r="C45" t="s">
        <v>517</v>
      </c>
      <c r="D45" t="s">
        <v>489</v>
      </c>
      <c r="E45">
        <v>51.248814000000003</v>
      </c>
      <c r="F45">
        <v>54.683467999999998</v>
      </c>
      <c r="G45">
        <v>54.388390000000001</v>
      </c>
      <c r="H45">
        <v>54.633965000000003</v>
      </c>
      <c r="I45">
        <v>55.626246999999999</v>
      </c>
      <c r="J45">
        <v>56.847721</v>
      </c>
      <c r="K45">
        <v>58.520676000000002</v>
      </c>
      <c r="L45">
        <v>59.002688999999997</v>
      </c>
      <c r="M45">
        <v>59.261702999999997</v>
      </c>
      <c r="N45">
        <v>59.541187000000001</v>
      </c>
      <c r="O45">
        <v>60.151378999999999</v>
      </c>
      <c r="P45">
        <v>60.528621999999999</v>
      </c>
      <c r="Q45">
        <v>61.148238999999997</v>
      </c>
      <c r="R45">
        <v>61.835678000000001</v>
      </c>
      <c r="S45">
        <v>62.605967999999997</v>
      </c>
      <c r="T45">
        <v>63.214390000000002</v>
      </c>
      <c r="U45">
        <v>63.882739999999998</v>
      </c>
      <c r="V45">
        <v>64.583656000000005</v>
      </c>
      <c r="W45">
        <v>65.298721</v>
      </c>
      <c r="X45">
        <v>65.905654999999996</v>
      </c>
      <c r="Y45">
        <v>66.525108000000003</v>
      </c>
      <c r="Z45">
        <v>66.894760000000005</v>
      </c>
      <c r="AA45">
        <v>67.195296999999997</v>
      </c>
      <c r="AB45">
        <v>67.512908999999993</v>
      </c>
      <c r="AC45">
        <v>67.848335000000006</v>
      </c>
      <c r="AD45">
        <v>68.221924000000001</v>
      </c>
      <c r="AE45">
        <v>68.533371000000002</v>
      </c>
      <c r="AF45">
        <v>68.846328999999997</v>
      </c>
      <c r="AG45">
        <v>69.135574000000005</v>
      </c>
      <c r="AH45">
        <v>69.516739000000001</v>
      </c>
      <c r="AI45">
        <v>69.890984000000003</v>
      </c>
      <c r="AJ45" s="26">
        <v>0.01</v>
      </c>
    </row>
    <row r="46" spans="1:36" x14ac:dyDescent="0.2">
      <c r="A46" t="s">
        <v>376</v>
      </c>
      <c r="B46" t="s">
        <v>408</v>
      </c>
      <c r="C46" t="s">
        <v>518</v>
      </c>
      <c r="D46" t="s">
        <v>489</v>
      </c>
      <c r="E46">
        <v>64.719582000000003</v>
      </c>
      <c r="F46">
        <v>67.040154000000001</v>
      </c>
      <c r="G46">
        <v>66.383514000000005</v>
      </c>
      <c r="H46">
        <v>65.944748000000004</v>
      </c>
      <c r="I46">
        <v>66.017173999999997</v>
      </c>
      <c r="J46">
        <v>67.350753999999995</v>
      </c>
      <c r="K46">
        <v>68.787261999999998</v>
      </c>
      <c r="L46">
        <v>68.996337999999994</v>
      </c>
      <c r="M46">
        <v>69.190987000000007</v>
      </c>
      <c r="N46">
        <v>69.455757000000006</v>
      </c>
      <c r="O46">
        <v>70.085548000000003</v>
      </c>
      <c r="P46">
        <v>70.469215000000005</v>
      </c>
      <c r="Q46">
        <v>71.113784999999993</v>
      </c>
      <c r="R46">
        <v>71.757423000000003</v>
      </c>
      <c r="S46">
        <v>72.489188999999996</v>
      </c>
      <c r="T46">
        <v>73.075592</v>
      </c>
      <c r="U46">
        <v>73.760673999999995</v>
      </c>
      <c r="V46">
        <v>74.501198000000002</v>
      </c>
      <c r="W46">
        <v>75.228943000000001</v>
      </c>
      <c r="X46">
        <v>75.871482999999998</v>
      </c>
      <c r="Y46">
        <v>76.525604000000001</v>
      </c>
      <c r="Z46">
        <v>76.926979000000003</v>
      </c>
      <c r="AA46">
        <v>77.250572000000005</v>
      </c>
      <c r="AB46">
        <v>77.603256000000002</v>
      </c>
      <c r="AC46">
        <v>77.964934999999997</v>
      </c>
      <c r="AD46">
        <v>78.353263999999996</v>
      </c>
      <c r="AE46">
        <v>78.686745000000002</v>
      </c>
      <c r="AF46">
        <v>79.025527999999994</v>
      </c>
      <c r="AG46">
        <v>79.342751000000007</v>
      </c>
      <c r="AH46">
        <v>79.741202999999999</v>
      </c>
      <c r="AI46">
        <v>80.133942000000005</v>
      </c>
      <c r="AJ46" s="26">
        <v>7.0000000000000001E-3</v>
      </c>
    </row>
    <row r="47" spans="1:36" x14ac:dyDescent="0.2">
      <c r="A47" t="s">
        <v>378</v>
      </c>
      <c r="B47" t="s">
        <v>409</v>
      </c>
      <c r="C47" t="s">
        <v>519</v>
      </c>
      <c r="D47" t="s">
        <v>489</v>
      </c>
      <c r="E47">
        <v>82.630806000000007</v>
      </c>
      <c r="F47">
        <v>84.756348000000003</v>
      </c>
      <c r="G47">
        <v>84.568725999999998</v>
      </c>
      <c r="H47">
        <v>84.613815000000002</v>
      </c>
      <c r="I47">
        <v>85.257132999999996</v>
      </c>
      <c r="J47">
        <v>85.496902000000006</v>
      </c>
      <c r="K47">
        <v>86.105209000000002</v>
      </c>
      <c r="L47">
        <v>86.344230999999994</v>
      </c>
      <c r="M47">
        <v>86.695847000000001</v>
      </c>
      <c r="N47">
        <v>87.381034999999997</v>
      </c>
      <c r="O47">
        <v>88.525085000000004</v>
      </c>
      <c r="P47">
        <v>89.525741999999994</v>
      </c>
      <c r="Q47">
        <v>90.729941999999994</v>
      </c>
      <c r="R47">
        <v>91.958877999999999</v>
      </c>
      <c r="S47">
        <v>93.214607000000001</v>
      </c>
      <c r="T47">
        <v>94.261223000000001</v>
      </c>
      <c r="U47">
        <v>95.282416999999995</v>
      </c>
      <c r="V47">
        <v>96.249381999999997</v>
      </c>
      <c r="W47">
        <v>97.116394</v>
      </c>
      <c r="X47">
        <v>97.850136000000006</v>
      </c>
      <c r="Y47">
        <v>98.530959999999993</v>
      </c>
      <c r="Z47">
        <v>98.899306999999993</v>
      </c>
      <c r="AA47">
        <v>99.185592999999997</v>
      </c>
      <c r="AB47">
        <v>99.482437000000004</v>
      </c>
      <c r="AC47">
        <v>99.771193999999994</v>
      </c>
      <c r="AD47">
        <v>100.063484</v>
      </c>
      <c r="AE47">
        <v>100.30706000000001</v>
      </c>
      <c r="AF47">
        <v>100.54821</v>
      </c>
      <c r="AG47">
        <v>100.76821099999999</v>
      </c>
      <c r="AH47">
        <v>101.033371</v>
      </c>
      <c r="AI47">
        <v>101.28376</v>
      </c>
      <c r="AJ47" s="26">
        <v>7.0000000000000001E-3</v>
      </c>
    </row>
    <row r="48" spans="1:36" x14ac:dyDescent="0.2">
      <c r="A48" t="s">
        <v>380</v>
      </c>
      <c r="B48" t="s">
        <v>410</v>
      </c>
      <c r="C48" t="s">
        <v>520</v>
      </c>
      <c r="D48" t="s">
        <v>489</v>
      </c>
      <c r="E48">
        <v>61.119076</v>
      </c>
      <c r="F48">
        <v>64.085594</v>
      </c>
      <c r="G48">
        <v>64.483833000000004</v>
      </c>
      <c r="H48">
        <v>65.506011999999998</v>
      </c>
      <c r="I48">
        <v>66.81456</v>
      </c>
      <c r="J48">
        <v>67.606246999999996</v>
      </c>
      <c r="K48">
        <v>68.654419000000004</v>
      </c>
      <c r="L48">
        <v>69.279953000000006</v>
      </c>
      <c r="M48">
        <v>69.885361000000003</v>
      </c>
      <c r="N48">
        <v>70.652221999999995</v>
      </c>
      <c r="O48">
        <v>71.759842000000006</v>
      </c>
      <c r="P48">
        <v>72.672927999999999</v>
      </c>
      <c r="Q48">
        <v>73.762054000000006</v>
      </c>
      <c r="R48">
        <v>74.867401000000001</v>
      </c>
      <c r="S48">
        <v>76.009003000000007</v>
      </c>
      <c r="T48">
        <v>76.930617999999996</v>
      </c>
      <c r="U48">
        <v>77.854659999999996</v>
      </c>
      <c r="V48">
        <v>78.752480000000006</v>
      </c>
      <c r="W48">
        <v>79.575912000000002</v>
      </c>
      <c r="X48">
        <v>80.271141</v>
      </c>
      <c r="Y48">
        <v>80.937843000000001</v>
      </c>
      <c r="Z48">
        <v>81.266304000000005</v>
      </c>
      <c r="AA48">
        <v>81.511123999999995</v>
      </c>
      <c r="AB48">
        <v>81.771118000000001</v>
      </c>
      <c r="AC48">
        <v>82.031761000000003</v>
      </c>
      <c r="AD48">
        <v>82.305137999999999</v>
      </c>
      <c r="AE48">
        <v>82.527382000000003</v>
      </c>
      <c r="AF48">
        <v>82.752357000000003</v>
      </c>
      <c r="AG48">
        <v>82.945723999999998</v>
      </c>
      <c r="AH48">
        <v>83.201065</v>
      </c>
      <c r="AI48">
        <v>83.439468000000005</v>
      </c>
      <c r="AJ48" s="26">
        <v>0.01</v>
      </c>
    </row>
    <row r="49" spans="1:36" x14ac:dyDescent="0.2">
      <c r="A49" t="s">
        <v>382</v>
      </c>
      <c r="B49" t="s">
        <v>411</v>
      </c>
      <c r="C49" t="s">
        <v>521</v>
      </c>
      <c r="D49" t="s">
        <v>489</v>
      </c>
      <c r="E49">
        <v>42.154881000000003</v>
      </c>
      <c r="F49">
        <v>44.574306</v>
      </c>
      <c r="G49">
        <v>44.949337</v>
      </c>
      <c r="H49">
        <v>45.271628999999997</v>
      </c>
      <c r="I49">
        <v>45.815773</v>
      </c>
      <c r="J49">
        <v>46.302689000000001</v>
      </c>
      <c r="K49">
        <v>47.844070000000002</v>
      </c>
      <c r="L49">
        <v>48.467193999999999</v>
      </c>
      <c r="M49">
        <v>48.916961999999998</v>
      </c>
      <c r="N49">
        <v>49.341213000000003</v>
      </c>
      <c r="O49">
        <v>50.227260999999999</v>
      </c>
      <c r="P49">
        <v>50.698363999999998</v>
      </c>
      <c r="Q49">
        <v>51.419356999999998</v>
      </c>
      <c r="R49">
        <v>52.121338000000002</v>
      </c>
      <c r="S49">
        <v>52.935012999999998</v>
      </c>
      <c r="T49">
        <v>53.546821999999999</v>
      </c>
      <c r="U49">
        <v>54.232098000000001</v>
      </c>
      <c r="V49">
        <v>54.907780000000002</v>
      </c>
      <c r="W49">
        <v>55.631653</v>
      </c>
      <c r="X49">
        <v>56.216728000000003</v>
      </c>
      <c r="Y49">
        <v>56.850323000000003</v>
      </c>
      <c r="Z49">
        <v>57.193691000000001</v>
      </c>
      <c r="AA49">
        <v>57.473239999999997</v>
      </c>
      <c r="AB49">
        <v>57.767643</v>
      </c>
      <c r="AC49">
        <v>58.085213000000003</v>
      </c>
      <c r="AD49">
        <v>58.458888999999999</v>
      </c>
      <c r="AE49">
        <v>58.756149000000001</v>
      </c>
      <c r="AF49">
        <v>59.051437</v>
      </c>
      <c r="AG49">
        <v>59.316623999999997</v>
      </c>
      <c r="AH49">
        <v>59.694305</v>
      </c>
      <c r="AI49">
        <v>60.060932000000001</v>
      </c>
      <c r="AJ49" s="26">
        <v>1.2E-2</v>
      </c>
    </row>
    <row r="50" spans="1:36" x14ac:dyDescent="0.2">
      <c r="A50" t="s">
        <v>202</v>
      </c>
      <c r="B50" t="s">
        <v>412</v>
      </c>
      <c r="C50" t="s">
        <v>522</v>
      </c>
      <c r="D50" t="s">
        <v>489</v>
      </c>
      <c r="E50">
        <v>56.751263000000002</v>
      </c>
      <c r="F50">
        <v>58.630661000000003</v>
      </c>
      <c r="G50">
        <v>58.798180000000002</v>
      </c>
      <c r="H50">
        <v>59.367741000000002</v>
      </c>
      <c r="I50">
        <v>60.425159000000001</v>
      </c>
      <c r="J50">
        <v>61.316443999999997</v>
      </c>
      <c r="K50">
        <v>62.307918999999998</v>
      </c>
      <c r="L50">
        <v>62.590420000000002</v>
      </c>
      <c r="M50">
        <v>62.861525999999998</v>
      </c>
      <c r="N50">
        <v>63.051684999999999</v>
      </c>
      <c r="O50">
        <v>63.447727</v>
      </c>
      <c r="P50">
        <v>63.669060000000002</v>
      </c>
      <c r="Q50">
        <v>64.039619000000002</v>
      </c>
      <c r="R50">
        <v>64.422241</v>
      </c>
      <c r="S50">
        <v>64.874679999999998</v>
      </c>
      <c r="T50">
        <v>65.230911000000006</v>
      </c>
      <c r="U50">
        <v>65.642944</v>
      </c>
      <c r="V50">
        <v>66.090537999999995</v>
      </c>
      <c r="W50">
        <v>66.538689000000005</v>
      </c>
      <c r="X50">
        <v>66.940749999999994</v>
      </c>
      <c r="Y50">
        <v>67.372924999999995</v>
      </c>
      <c r="Z50">
        <v>67.646927000000005</v>
      </c>
      <c r="AA50">
        <v>67.871703999999994</v>
      </c>
      <c r="AB50">
        <v>68.124886000000004</v>
      </c>
      <c r="AC50">
        <v>68.389281999999994</v>
      </c>
      <c r="AD50">
        <v>68.674805000000006</v>
      </c>
      <c r="AE50">
        <v>68.924362000000002</v>
      </c>
      <c r="AF50">
        <v>69.185715000000002</v>
      </c>
      <c r="AG50">
        <v>69.430465999999996</v>
      </c>
      <c r="AH50">
        <v>69.738258000000002</v>
      </c>
      <c r="AI50">
        <v>70.046120000000002</v>
      </c>
      <c r="AJ50" s="26">
        <v>7.0000000000000001E-3</v>
      </c>
    </row>
    <row r="51" spans="1:36" x14ac:dyDescent="0.2">
      <c r="A51" t="s">
        <v>203</v>
      </c>
      <c r="B51" t="s">
        <v>413</v>
      </c>
      <c r="C51" t="s">
        <v>523</v>
      </c>
      <c r="D51" t="s">
        <v>489</v>
      </c>
      <c r="E51">
        <v>55.274566999999998</v>
      </c>
      <c r="F51">
        <v>57.987549000000001</v>
      </c>
      <c r="G51">
        <v>59.057116999999998</v>
      </c>
      <c r="H51">
        <v>60.300494999999998</v>
      </c>
      <c r="I51">
        <v>61.703941</v>
      </c>
      <c r="J51">
        <v>62.238093999999997</v>
      </c>
      <c r="K51">
        <v>62.883308</v>
      </c>
      <c r="L51">
        <v>63.160172000000003</v>
      </c>
      <c r="M51">
        <v>63.442486000000002</v>
      </c>
      <c r="N51">
        <v>63.957653000000001</v>
      </c>
      <c r="O51">
        <v>64.784912000000006</v>
      </c>
      <c r="P51">
        <v>65.466408000000001</v>
      </c>
      <c r="Q51">
        <v>66.309036000000006</v>
      </c>
      <c r="R51">
        <v>67.194198999999998</v>
      </c>
      <c r="S51">
        <v>68.143974</v>
      </c>
      <c r="T51">
        <v>68.958488000000003</v>
      </c>
      <c r="U51">
        <v>69.762939000000003</v>
      </c>
      <c r="V51">
        <v>70.518478000000002</v>
      </c>
      <c r="W51">
        <v>71.274460000000005</v>
      </c>
      <c r="X51">
        <v>71.930976999999999</v>
      </c>
      <c r="Y51">
        <v>72.566986</v>
      </c>
      <c r="Z51">
        <v>72.938271</v>
      </c>
      <c r="AA51">
        <v>73.252791999999999</v>
      </c>
      <c r="AB51">
        <v>73.559387000000001</v>
      </c>
      <c r="AC51">
        <v>73.876129000000006</v>
      </c>
      <c r="AD51">
        <v>74.213286999999994</v>
      </c>
      <c r="AE51">
        <v>74.503310999999997</v>
      </c>
      <c r="AF51">
        <v>74.792152000000002</v>
      </c>
      <c r="AG51">
        <v>75.057525999999996</v>
      </c>
      <c r="AH51">
        <v>75.372817999999995</v>
      </c>
      <c r="AI51">
        <v>75.673721</v>
      </c>
      <c r="AJ51" s="26">
        <v>1.0999999999999999E-2</v>
      </c>
    </row>
    <row r="52" spans="1:36" x14ac:dyDescent="0.2">
      <c r="A52" t="s">
        <v>414</v>
      </c>
      <c r="B52" t="s">
        <v>415</v>
      </c>
      <c r="C52" t="s">
        <v>524</v>
      </c>
      <c r="D52" t="s">
        <v>489</v>
      </c>
      <c r="E52">
        <v>69.528441999999998</v>
      </c>
      <c r="F52">
        <v>69.617393000000007</v>
      </c>
      <c r="G52">
        <v>69.731544</v>
      </c>
      <c r="H52">
        <v>70.401877999999996</v>
      </c>
      <c r="I52">
        <v>71.188202000000004</v>
      </c>
      <c r="J52">
        <v>71.727988999999994</v>
      </c>
      <c r="K52">
        <v>72.517219999999995</v>
      </c>
      <c r="L52">
        <v>72.622826000000003</v>
      </c>
      <c r="M52">
        <v>72.867278999999996</v>
      </c>
      <c r="N52">
        <v>73.350441000000004</v>
      </c>
      <c r="O52">
        <v>74.037459999999996</v>
      </c>
      <c r="P52">
        <v>75.010604999999998</v>
      </c>
      <c r="Q52">
        <v>75.835907000000006</v>
      </c>
      <c r="R52">
        <v>76.819694999999996</v>
      </c>
      <c r="S52">
        <v>77.763260000000002</v>
      </c>
      <c r="T52">
        <v>78.777878000000001</v>
      </c>
      <c r="U52">
        <v>79.578902999999997</v>
      </c>
      <c r="V52">
        <v>80.389702</v>
      </c>
      <c r="W52">
        <v>81.172043000000002</v>
      </c>
      <c r="X52">
        <v>81.900490000000005</v>
      </c>
      <c r="Y52">
        <v>82.504738000000003</v>
      </c>
      <c r="Z52">
        <v>82.819839000000002</v>
      </c>
      <c r="AA52">
        <v>83.133812000000006</v>
      </c>
      <c r="AB52">
        <v>83.407227000000006</v>
      </c>
      <c r="AC52">
        <v>83.690894999999998</v>
      </c>
      <c r="AD52">
        <v>83.964943000000005</v>
      </c>
      <c r="AE52">
        <v>84.270759999999996</v>
      </c>
      <c r="AF52">
        <v>84.506157000000002</v>
      </c>
      <c r="AG52">
        <v>84.752098000000004</v>
      </c>
      <c r="AH52">
        <v>84.978119000000007</v>
      </c>
      <c r="AI52">
        <v>85.245720000000006</v>
      </c>
      <c r="AJ52" s="26">
        <v>7.0000000000000001E-3</v>
      </c>
    </row>
    <row r="53" spans="1:36" x14ac:dyDescent="0.2">
      <c r="A53" t="s">
        <v>299</v>
      </c>
      <c r="C53" t="s">
        <v>525</v>
      </c>
    </row>
    <row r="54" spans="1:36" x14ac:dyDescent="0.2">
      <c r="A54" t="s">
        <v>167</v>
      </c>
      <c r="B54" t="s">
        <v>416</v>
      </c>
      <c r="C54" t="s">
        <v>526</v>
      </c>
      <c r="D54" t="s">
        <v>489</v>
      </c>
      <c r="E54">
        <v>35.138798000000001</v>
      </c>
      <c r="F54">
        <v>37.029037000000002</v>
      </c>
      <c r="G54">
        <v>37.285080000000001</v>
      </c>
      <c r="H54">
        <v>37.182277999999997</v>
      </c>
      <c r="I54">
        <v>37.193489</v>
      </c>
      <c r="J54">
        <v>37.097121999999999</v>
      </c>
      <c r="K54">
        <v>37.056896000000002</v>
      </c>
      <c r="L54">
        <v>37.131092000000002</v>
      </c>
      <c r="M54">
        <v>37.229595000000003</v>
      </c>
      <c r="N54">
        <v>37.361423000000002</v>
      </c>
      <c r="O54">
        <v>37.624507999999999</v>
      </c>
      <c r="P54">
        <v>37.766350000000003</v>
      </c>
      <c r="Q54">
        <v>37.947868</v>
      </c>
      <c r="R54">
        <v>38.089432000000002</v>
      </c>
      <c r="S54">
        <v>38.302666000000002</v>
      </c>
      <c r="T54">
        <v>38.419047999999997</v>
      </c>
      <c r="U54">
        <v>38.574447999999997</v>
      </c>
      <c r="V54">
        <v>38.749240999999998</v>
      </c>
      <c r="W54">
        <v>38.941333999999998</v>
      </c>
      <c r="X54">
        <v>39.077629000000002</v>
      </c>
      <c r="Y54">
        <v>39.240974000000001</v>
      </c>
      <c r="Z54">
        <v>39.339480999999999</v>
      </c>
      <c r="AA54">
        <v>39.432827000000003</v>
      </c>
      <c r="AB54">
        <v>39.528717</v>
      </c>
      <c r="AC54">
        <v>39.639167999999998</v>
      </c>
      <c r="AD54">
        <v>39.772339000000002</v>
      </c>
      <c r="AE54">
        <v>39.873417000000003</v>
      </c>
      <c r="AF54">
        <v>39.978825000000001</v>
      </c>
      <c r="AG54">
        <v>40.073345000000003</v>
      </c>
      <c r="AH54">
        <v>40.214447</v>
      </c>
      <c r="AI54">
        <v>40.347259999999999</v>
      </c>
      <c r="AJ54" s="26">
        <v>5.0000000000000001E-3</v>
      </c>
    </row>
    <row r="55" spans="1:36" x14ac:dyDescent="0.2">
      <c r="A55" t="s">
        <v>174</v>
      </c>
      <c r="B55" t="s">
        <v>417</v>
      </c>
      <c r="C55" t="s">
        <v>527</v>
      </c>
      <c r="D55" t="s">
        <v>489</v>
      </c>
      <c r="E55">
        <v>29.721305999999998</v>
      </c>
      <c r="F55">
        <v>30.979851</v>
      </c>
      <c r="G55">
        <v>31.562978999999999</v>
      </c>
      <c r="H55">
        <v>31.826843</v>
      </c>
      <c r="I55">
        <v>32.051270000000002</v>
      </c>
      <c r="J55">
        <v>32.211193000000002</v>
      </c>
      <c r="K55">
        <v>32.283904999999997</v>
      </c>
      <c r="L55">
        <v>32.372687999999997</v>
      </c>
      <c r="M55">
        <v>32.464942999999998</v>
      </c>
      <c r="N55">
        <v>32.551785000000002</v>
      </c>
      <c r="O55">
        <v>32.696136000000003</v>
      </c>
      <c r="P55">
        <v>32.779774000000003</v>
      </c>
      <c r="Q55">
        <v>32.864657999999999</v>
      </c>
      <c r="R55">
        <v>32.956200000000003</v>
      </c>
      <c r="S55">
        <v>33.062637000000002</v>
      </c>
      <c r="T55">
        <v>33.135838</v>
      </c>
      <c r="U55">
        <v>33.212448000000002</v>
      </c>
      <c r="V55">
        <v>33.277931000000002</v>
      </c>
      <c r="W55">
        <v>33.383392000000001</v>
      </c>
      <c r="X55">
        <v>33.463023999999997</v>
      </c>
      <c r="Y55">
        <v>33.557343000000003</v>
      </c>
      <c r="Z55">
        <v>33.636738000000001</v>
      </c>
      <c r="AA55">
        <v>33.715896999999998</v>
      </c>
      <c r="AB55">
        <v>33.792099</v>
      </c>
      <c r="AC55">
        <v>33.876835</v>
      </c>
      <c r="AD55">
        <v>33.970492999999998</v>
      </c>
      <c r="AE55">
        <v>34.049067999999998</v>
      </c>
      <c r="AF55">
        <v>34.134284999999998</v>
      </c>
      <c r="AG55">
        <v>34.212555000000002</v>
      </c>
      <c r="AH55">
        <v>34.307789</v>
      </c>
      <c r="AI55">
        <v>34.400779999999997</v>
      </c>
      <c r="AJ55" s="26">
        <v>5.0000000000000001E-3</v>
      </c>
    </row>
    <row r="56" spans="1:36" x14ac:dyDescent="0.2">
      <c r="A56" t="s">
        <v>175</v>
      </c>
      <c r="B56" t="s">
        <v>418</v>
      </c>
      <c r="C56" t="s">
        <v>528</v>
      </c>
      <c r="D56" t="s">
        <v>489</v>
      </c>
      <c r="E56">
        <v>38.255783000000001</v>
      </c>
      <c r="F56">
        <v>40.902458000000003</v>
      </c>
      <c r="G56">
        <v>42.845356000000002</v>
      </c>
      <c r="H56">
        <v>43.957172</v>
      </c>
      <c r="I56">
        <v>44.507655999999997</v>
      </c>
      <c r="J56">
        <v>46.089809000000002</v>
      </c>
      <c r="K56">
        <v>46.238903000000001</v>
      </c>
      <c r="L56">
        <v>46.391219999999997</v>
      </c>
      <c r="M56">
        <v>46.560329000000003</v>
      </c>
      <c r="N56">
        <v>46.734332999999999</v>
      </c>
      <c r="O56">
        <v>47.271293999999997</v>
      </c>
      <c r="P56">
        <v>47.540413000000001</v>
      </c>
      <c r="Q56">
        <v>47.852654000000001</v>
      </c>
      <c r="R56">
        <v>48.112178999999998</v>
      </c>
      <c r="S56">
        <v>48.399146999999999</v>
      </c>
      <c r="T56">
        <v>48.617877999999997</v>
      </c>
      <c r="U56">
        <v>48.891410999999998</v>
      </c>
      <c r="V56">
        <v>49.200839999999999</v>
      </c>
      <c r="W56">
        <v>49.509056000000001</v>
      </c>
      <c r="X56">
        <v>49.781582</v>
      </c>
      <c r="Y56">
        <v>50.064628999999996</v>
      </c>
      <c r="Z56">
        <v>50.25909</v>
      </c>
      <c r="AA56">
        <v>50.430076999999997</v>
      </c>
      <c r="AB56">
        <v>50.613525000000003</v>
      </c>
      <c r="AC56">
        <v>50.803772000000002</v>
      </c>
      <c r="AD56">
        <v>51.006149000000001</v>
      </c>
      <c r="AE56">
        <v>51.184379999999997</v>
      </c>
      <c r="AF56">
        <v>51.369911000000002</v>
      </c>
      <c r="AG56">
        <v>51.544071000000002</v>
      </c>
      <c r="AH56">
        <v>51.753357000000001</v>
      </c>
      <c r="AI56">
        <v>51.958641</v>
      </c>
      <c r="AJ56" s="26">
        <v>0.01</v>
      </c>
    </row>
    <row r="57" spans="1:36" x14ac:dyDescent="0.2">
      <c r="A57" t="s">
        <v>176</v>
      </c>
      <c r="B57" t="s">
        <v>419</v>
      </c>
      <c r="C57" t="s">
        <v>529</v>
      </c>
      <c r="D57" t="s">
        <v>489</v>
      </c>
      <c r="E57">
        <v>43.219002000000003</v>
      </c>
      <c r="F57">
        <v>44.845222</v>
      </c>
      <c r="G57">
        <v>45.473526</v>
      </c>
      <c r="H57">
        <v>45.574528000000001</v>
      </c>
      <c r="I57">
        <v>45.210845999999997</v>
      </c>
      <c r="J57">
        <v>46.211449000000002</v>
      </c>
      <c r="K57">
        <v>46.039543000000002</v>
      </c>
      <c r="L57">
        <v>45.758175000000001</v>
      </c>
      <c r="M57">
        <v>45.616745000000002</v>
      </c>
      <c r="N57">
        <v>45.561034999999997</v>
      </c>
      <c r="O57">
        <v>45.667225000000002</v>
      </c>
      <c r="P57">
        <v>45.704650999999998</v>
      </c>
      <c r="Q57">
        <v>45.834591000000003</v>
      </c>
      <c r="R57">
        <v>45.939796000000001</v>
      </c>
      <c r="S57">
        <v>46.077232000000002</v>
      </c>
      <c r="T57">
        <v>46.140411</v>
      </c>
      <c r="U57">
        <v>46.226787999999999</v>
      </c>
      <c r="V57">
        <v>46.321601999999999</v>
      </c>
      <c r="W57">
        <v>46.401062000000003</v>
      </c>
      <c r="X57">
        <v>46.453499000000001</v>
      </c>
      <c r="Y57">
        <v>46.516800000000003</v>
      </c>
      <c r="Z57">
        <v>46.53886</v>
      </c>
      <c r="AA57">
        <v>46.547866999999997</v>
      </c>
      <c r="AB57">
        <v>46.567889999999998</v>
      </c>
      <c r="AC57">
        <v>46.591952999999997</v>
      </c>
      <c r="AD57">
        <v>46.620663</v>
      </c>
      <c r="AE57">
        <v>46.630932000000001</v>
      </c>
      <c r="AF57">
        <v>46.648060000000001</v>
      </c>
      <c r="AG57">
        <v>46.658057999999997</v>
      </c>
      <c r="AH57">
        <v>46.688786</v>
      </c>
      <c r="AI57">
        <v>46.713355999999997</v>
      </c>
      <c r="AJ57" s="26">
        <v>3.0000000000000001E-3</v>
      </c>
    </row>
    <row r="58" spans="1:36" x14ac:dyDescent="0.2">
      <c r="A58" t="s">
        <v>177</v>
      </c>
      <c r="B58" t="s">
        <v>420</v>
      </c>
      <c r="C58" t="s">
        <v>530</v>
      </c>
      <c r="D58" t="s">
        <v>489</v>
      </c>
      <c r="E58">
        <v>31.663326000000001</v>
      </c>
      <c r="F58">
        <v>34.029099000000002</v>
      </c>
      <c r="G58">
        <v>34.870857000000001</v>
      </c>
      <c r="H58">
        <v>35.076439000000001</v>
      </c>
      <c r="I58">
        <v>35.264046</v>
      </c>
      <c r="J58">
        <v>35.370303999999997</v>
      </c>
      <c r="K58">
        <v>35.572440999999998</v>
      </c>
      <c r="L58">
        <v>35.838566</v>
      </c>
      <c r="M58">
        <v>36.199257000000003</v>
      </c>
      <c r="N58">
        <v>36.615046999999997</v>
      </c>
      <c r="O58">
        <v>37.284999999999997</v>
      </c>
      <c r="P58">
        <v>37.825836000000002</v>
      </c>
      <c r="Q58">
        <v>38.526786999999999</v>
      </c>
      <c r="R58">
        <v>39.213970000000003</v>
      </c>
      <c r="S58">
        <v>40.000323999999999</v>
      </c>
      <c r="T58">
        <v>40.620358000000003</v>
      </c>
      <c r="U58">
        <v>41.286320000000003</v>
      </c>
      <c r="V58">
        <v>41.977485999999999</v>
      </c>
      <c r="W58">
        <v>42.673473000000001</v>
      </c>
      <c r="X58">
        <v>43.269767999999999</v>
      </c>
      <c r="Y58">
        <v>43.892333999999998</v>
      </c>
      <c r="Z58">
        <v>44.285229000000001</v>
      </c>
      <c r="AA58">
        <v>44.613517999999999</v>
      </c>
      <c r="AB58">
        <v>44.972290000000001</v>
      </c>
      <c r="AC58">
        <v>45.354343</v>
      </c>
      <c r="AD58">
        <v>45.772990999999998</v>
      </c>
      <c r="AE58">
        <v>46.123348</v>
      </c>
      <c r="AF58">
        <v>46.488708000000003</v>
      </c>
      <c r="AG58">
        <v>46.82629</v>
      </c>
      <c r="AH58">
        <v>47.252299999999998</v>
      </c>
      <c r="AI58">
        <v>47.668388</v>
      </c>
      <c r="AJ58" s="26">
        <v>1.4E-2</v>
      </c>
    </row>
    <row r="59" spans="1:36" x14ac:dyDescent="0.2">
      <c r="A59" t="s">
        <v>178</v>
      </c>
      <c r="B59" t="s">
        <v>421</v>
      </c>
      <c r="C59" t="s">
        <v>531</v>
      </c>
      <c r="D59" t="s">
        <v>489</v>
      </c>
      <c r="E59">
        <v>28.685793</v>
      </c>
      <c r="F59">
        <v>30.061765999999999</v>
      </c>
      <c r="G59">
        <v>30.741990999999999</v>
      </c>
      <c r="H59">
        <v>31.112943999999999</v>
      </c>
      <c r="I59">
        <v>31.309308999999999</v>
      </c>
      <c r="J59">
        <v>31.396294000000001</v>
      </c>
      <c r="K59">
        <v>31.500902</v>
      </c>
      <c r="L59">
        <v>31.621448999999998</v>
      </c>
      <c r="M59">
        <v>31.747833</v>
      </c>
      <c r="N59">
        <v>31.88129</v>
      </c>
      <c r="O59">
        <v>32.082439000000001</v>
      </c>
      <c r="P59">
        <v>32.245071000000003</v>
      </c>
      <c r="Q59">
        <v>32.442515999999998</v>
      </c>
      <c r="R59">
        <v>32.646729000000001</v>
      </c>
      <c r="S59">
        <v>32.877457</v>
      </c>
      <c r="T59">
        <v>33.055508000000003</v>
      </c>
      <c r="U59">
        <v>33.231487000000001</v>
      </c>
      <c r="V59">
        <v>33.416896999999999</v>
      </c>
      <c r="W59">
        <v>33.646346999999999</v>
      </c>
      <c r="X59">
        <v>33.847850999999999</v>
      </c>
      <c r="Y59">
        <v>34.051720000000003</v>
      </c>
      <c r="Z59">
        <v>34.190865000000002</v>
      </c>
      <c r="AA59">
        <v>34.331333000000001</v>
      </c>
      <c r="AB59">
        <v>34.486328</v>
      </c>
      <c r="AC59">
        <v>34.645847000000003</v>
      </c>
      <c r="AD59">
        <v>34.816875000000003</v>
      </c>
      <c r="AE59">
        <v>34.968071000000002</v>
      </c>
      <c r="AF59">
        <v>35.125233000000001</v>
      </c>
      <c r="AG59">
        <v>35.274707999999997</v>
      </c>
      <c r="AH59">
        <v>35.453598</v>
      </c>
      <c r="AI59">
        <v>35.631003999999997</v>
      </c>
      <c r="AJ59" s="26">
        <v>7.0000000000000001E-3</v>
      </c>
    </row>
    <row r="60" spans="1:36" x14ac:dyDescent="0.2">
      <c r="A60" t="s">
        <v>202</v>
      </c>
      <c r="B60" t="s">
        <v>422</v>
      </c>
      <c r="C60" t="s">
        <v>532</v>
      </c>
      <c r="D60" t="s">
        <v>489</v>
      </c>
      <c r="E60">
        <v>44.795872000000003</v>
      </c>
      <c r="F60">
        <v>47.112808000000001</v>
      </c>
      <c r="G60">
        <v>47.728606999999997</v>
      </c>
      <c r="H60">
        <v>48.268520000000002</v>
      </c>
      <c r="I60">
        <v>48.812958000000002</v>
      </c>
      <c r="J60">
        <v>51.179133999999998</v>
      </c>
      <c r="K60">
        <v>55.333534</v>
      </c>
      <c r="L60">
        <v>56.226967000000002</v>
      </c>
      <c r="M60">
        <v>56.489337999999996</v>
      </c>
      <c r="N60">
        <v>56.758426999999998</v>
      </c>
      <c r="O60">
        <v>57.279541000000002</v>
      </c>
      <c r="P60">
        <v>57.685504999999999</v>
      </c>
      <c r="Q60">
        <v>58.251347000000003</v>
      </c>
      <c r="R60">
        <v>58.800255</v>
      </c>
      <c r="S60">
        <v>59.403686999999998</v>
      </c>
      <c r="T60">
        <v>59.874980999999998</v>
      </c>
      <c r="U60">
        <v>60.390048999999998</v>
      </c>
      <c r="V60">
        <v>60.922049999999999</v>
      </c>
      <c r="W60">
        <v>61.444293999999999</v>
      </c>
      <c r="X60">
        <v>61.904591000000003</v>
      </c>
      <c r="Y60">
        <v>62.377845999999998</v>
      </c>
      <c r="Z60">
        <v>62.684181000000002</v>
      </c>
      <c r="AA60">
        <v>62.946010999999999</v>
      </c>
      <c r="AB60">
        <v>63.236590999999997</v>
      </c>
      <c r="AC60">
        <v>63.539864000000001</v>
      </c>
      <c r="AD60">
        <v>63.864502000000002</v>
      </c>
      <c r="AE60">
        <v>64.149529000000001</v>
      </c>
      <c r="AF60">
        <v>64.450653000000003</v>
      </c>
      <c r="AG60">
        <v>64.734283000000005</v>
      </c>
      <c r="AH60">
        <v>65.077056999999996</v>
      </c>
      <c r="AI60">
        <v>65.412323000000001</v>
      </c>
      <c r="AJ60" s="26">
        <v>1.2999999999999999E-2</v>
      </c>
    </row>
    <row r="61" spans="1:36" x14ac:dyDescent="0.2">
      <c r="A61" t="s">
        <v>203</v>
      </c>
      <c r="B61" t="s">
        <v>423</v>
      </c>
      <c r="C61" t="s">
        <v>533</v>
      </c>
      <c r="D61" t="s">
        <v>489</v>
      </c>
      <c r="E61">
        <v>35.425308000000001</v>
      </c>
      <c r="F61">
        <v>37.207413000000003</v>
      </c>
      <c r="G61">
        <v>37.832023999999997</v>
      </c>
      <c r="H61">
        <v>38.642467000000003</v>
      </c>
      <c r="I61">
        <v>39.281086000000002</v>
      </c>
      <c r="J61">
        <v>40.060550999999997</v>
      </c>
      <c r="K61">
        <v>40.719250000000002</v>
      </c>
      <c r="L61">
        <v>40.998367000000002</v>
      </c>
      <c r="M61">
        <v>41.275340999999997</v>
      </c>
      <c r="N61">
        <v>41.565269000000001</v>
      </c>
      <c r="O61">
        <v>42.003017</v>
      </c>
      <c r="P61">
        <v>42.351601000000002</v>
      </c>
      <c r="Q61">
        <v>42.774451999999997</v>
      </c>
      <c r="R61">
        <v>43.184066999999999</v>
      </c>
      <c r="S61">
        <v>43.662120999999999</v>
      </c>
      <c r="T61">
        <v>44.061214</v>
      </c>
      <c r="U61">
        <v>44.498939999999997</v>
      </c>
      <c r="V61">
        <v>44.952407999999998</v>
      </c>
      <c r="W61">
        <v>45.431182999999997</v>
      </c>
      <c r="X61">
        <v>45.847346999999999</v>
      </c>
      <c r="Y61">
        <v>46.280631999999997</v>
      </c>
      <c r="Z61">
        <v>46.569462000000001</v>
      </c>
      <c r="AA61">
        <v>46.826358999999997</v>
      </c>
      <c r="AB61">
        <v>47.092582999999998</v>
      </c>
      <c r="AC61">
        <v>47.376114000000001</v>
      </c>
      <c r="AD61">
        <v>47.682152000000002</v>
      </c>
      <c r="AE61">
        <v>47.951613999999999</v>
      </c>
      <c r="AF61">
        <v>48.229846999999999</v>
      </c>
      <c r="AG61">
        <v>48.492939</v>
      </c>
      <c r="AH61">
        <v>48.806553000000001</v>
      </c>
      <c r="AI61">
        <v>49.113582999999998</v>
      </c>
      <c r="AJ61" s="26">
        <v>1.0999999999999999E-2</v>
      </c>
    </row>
    <row r="62" spans="1:36" x14ac:dyDescent="0.2">
      <c r="A62" t="s">
        <v>424</v>
      </c>
      <c r="B62" t="s">
        <v>425</v>
      </c>
      <c r="C62" t="s">
        <v>534</v>
      </c>
      <c r="D62" t="s">
        <v>489</v>
      </c>
      <c r="E62">
        <v>36.303780000000003</v>
      </c>
      <c r="F62">
        <v>38.068165</v>
      </c>
      <c r="G62">
        <v>38.760120000000001</v>
      </c>
      <c r="H62">
        <v>39.286034000000001</v>
      </c>
      <c r="I62">
        <v>39.702080000000002</v>
      </c>
      <c r="J62">
        <v>40.727722</v>
      </c>
      <c r="K62">
        <v>42.920032999999997</v>
      </c>
      <c r="L62">
        <v>43.585472000000003</v>
      </c>
      <c r="M62">
        <v>43.809928999999997</v>
      </c>
      <c r="N62">
        <v>44.021369999999997</v>
      </c>
      <c r="O62">
        <v>44.431919000000001</v>
      </c>
      <c r="P62">
        <v>44.758999000000003</v>
      </c>
      <c r="Q62">
        <v>45.185974000000002</v>
      </c>
      <c r="R62">
        <v>45.602164999999999</v>
      </c>
      <c r="S62">
        <v>46.063217000000002</v>
      </c>
      <c r="T62">
        <v>46.437130000000003</v>
      </c>
      <c r="U62">
        <v>46.837082000000002</v>
      </c>
      <c r="V62">
        <v>47.236052999999998</v>
      </c>
      <c r="W62">
        <v>47.653553000000002</v>
      </c>
      <c r="X62">
        <v>48.011527999999998</v>
      </c>
      <c r="Y62">
        <v>48.381301999999998</v>
      </c>
      <c r="Z62">
        <v>48.611930999999998</v>
      </c>
      <c r="AA62">
        <v>48.812710000000003</v>
      </c>
      <c r="AB62">
        <v>49.027546000000001</v>
      </c>
      <c r="AC62">
        <v>49.256695000000001</v>
      </c>
      <c r="AD62">
        <v>49.505859000000001</v>
      </c>
      <c r="AE62">
        <v>49.723846000000002</v>
      </c>
      <c r="AF62">
        <v>49.950156999999997</v>
      </c>
      <c r="AG62">
        <v>50.166621999999997</v>
      </c>
      <c r="AH62">
        <v>50.428719000000001</v>
      </c>
      <c r="AI62">
        <v>50.688316</v>
      </c>
      <c r="AJ62" s="26">
        <v>1.0999999999999999E-2</v>
      </c>
    </row>
    <row r="63" spans="1:36" x14ac:dyDescent="0.2">
      <c r="A63" t="s">
        <v>160</v>
      </c>
      <c r="C63" t="s">
        <v>535</v>
      </c>
    </row>
    <row r="64" spans="1:36" x14ac:dyDescent="0.2">
      <c r="A64" t="s">
        <v>370</v>
      </c>
      <c r="C64" t="s">
        <v>536</v>
      </c>
    </row>
    <row r="65" spans="1:36" x14ac:dyDescent="0.2">
      <c r="A65" t="s">
        <v>162</v>
      </c>
      <c r="B65" t="s">
        <v>426</v>
      </c>
      <c r="C65" t="s">
        <v>537</v>
      </c>
      <c r="D65" t="s">
        <v>489</v>
      </c>
      <c r="E65">
        <v>42.761906000000003</v>
      </c>
      <c r="F65">
        <v>45.183922000000003</v>
      </c>
      <c r="G65">
        <v>45.730308999999998</v>
      </c>
      <c r="H65">
        <v>46.359116</v>
      </c>
      <c r="I65">
        <v>46.953055999999997</v>
      </c>
      <c r="J65">
        <v>47.558083000000003</v>
      </c>
      <c r="K65">
        <v>48.291843</v>
      </c>
      <c r="L65">
        <v>48.436450999999998</v>
      </c>
      <c r="M65">
        <v>48.500309000000001</v>
      </c>
      <c r="N65">
        <v>48.598511000000002</v>
      </c>
      <c r="O65">
        <v>48.747363999999997</v>
      </c>
      <c r="P65">
        <v>48.853774999999999</v>
      </c>
      <c r="Q65">
        <v>48.978897000000003</v>
      </c>
      <c r="R65">
        <v>49.101402</v>
      </c>
      <c r="S65">
        <v>49.223770000000002</v>
      </c>
      <c r="T65">
        <v>49.300483999999997</v>
      </c>
      <c r="U65">
        <v>49.380206999999999</v>
      </c>
      <c r="V65">
        <v>49.460662999999997</v>
      </c>
      <c r="W65">
        <v>49.532352000000003</v>
      </c>
      <c r="X65">
        <v>49.582110999999998</v>
      </c>
      <c r="Y65">
        <v>49.630851999999997</v>
      </c>
      <c r="Z65">
        <v>49.673366999999999</v>
      </c>
      <c r="AA65">
        <v>49.706161000000002</v>
      </c>
      <c r="AB65">
        <v>49.738686000000001</v>
      </c>
      <c r="AC65">
        <v>49.773960000000002</v>
      </c>
      <c r="AD65">
        <v>49.807372999999998</v>
      </c>
      <c r="AE65">
        <v>49.833038000000002</v>
      </c>
      <c r="AF65">
        <v>49.863998000000002</v>
      </c>
      <c r="AG65">
        <v>49.882027000000001</v>
      </c>
      <c r="AH65">
        <v>49.911296999999998</v>
      </c>
      <c r="AI65">
        <v>49.936717999999999</v>
      </c>
      <c r="AJ65" s="26">
        <v>5.0000000000000001E-3</v>
      </c>
    </row>
    <row r="66" spans="1:36" x14ac:dyDescent="0.2">
      <c r="A66" t="s">
        <v>163</v>
      </c>
      <c r="B66" t="s">
        <v>427</v>
      </c>
      <c r="C66" t="s">
        <v>538</v>
      </c>
      <c r="D66" t="s">
        <v>489</v>
      </c>
      <c r="E66">
        <v>30.183256</v>
      </c>
      <c r="F66">
        <v>31.238780999999999</v>
      </c>
      <c r="G66">
        <v>31.783318999999999</v>
      </c>
      <c r="H66">
        <v>32.168018000000004</v>
      </c>
      <c r="I66">
        <v>32.485126000000001</v>
      </c>
      <c r="J66">
        <v>32.947555999999999</v>
      </c>
      <c r="K66">
        <v>33.143416999999999</v>
      </c>
      <c r="L66">
        <v>33.239280999999998</v>
      </c>
      <c r="M66">
        <v>33.339176000000002</v>
      </c>
      <c r="N66">
        <v>33.440826000000001</v>
      </c>
      <c r="O66">
        <v>33.561377999999998</v>
      </c>
      <c r="P66">
        <v>33.671692</v>
      </c>
      <c r="Q66">
        <v>33.781810999999998</v>
      </c>
      <c r="R66">
        <v>33.883907000000001</v>
      </c>
      <c r="S66">
        <v>33.988636</v>
      </c>
      <c r="T66">
        <v>34.079684999999998</v>
      </c>
      <c r="U66">
        <v>34.162711999999999</v>
      </c>
      <c r="V66">
        <v>34.239910000000002</v>
      </c>
      <c r="W66">
        <v>34.322147000000001</v>
      </c>
      <c r="X66">
        <v>34.385601000000001</v>
      </c>
      <c r="Y66">
        <v>34.449252999999999</v>
      </c>
      <c r="Z66">
        <v>34.508147999999998</v>
      </c>
      <c r="AA66">
        <v>34.564259</v>
      </c>
      <c r="AB66">
        <v>34.616149999999998</v>
      </c>
      <c r="AC66">
        <v>34.668488000000004</v>
      </c>
      <c r="AD66">
        <v>34.717765999999997</v>
      </c>
      <c r="AE66">
        <v>34.764057000000001</v>
      </c>
      <c r="AF66">
        <v>34.811722000000003</v>
      </c>
      <c r="AG66">
        <v>34.855556</v>
      </c>
      <c r="AH66">
        <v>34.900826000000002</v>
      </c>
      <c r="AI66">
        <v>34.946235999999999</v>
      </c>
      <c r="AJ66" s="26">
        <v>5.0000000000000001E-3</v>
      </c>
    </row>
    <row r="67" spans="1:36" x14ac:dyDescent="0.2">
      <c r="A67" t="s">
        <v>428</v>
      </c>
      <c r="C67" t="s">
        <v>539</v>
      </c>
    </row>
    <row r="68" spans="1:36" x14ac:dyDescent="0.2">
      <c r="A68" t="s">
        <v>162</v>
      </c>
      <c r="B68" t="s">
        <v>429</v>
      </c>
      <c r="C68" t="s">
        <v>540</v>
      </c>
      <c r="D68" t="s">
        <v>489</v>
      </c>
      <c r="E68">
        <v>32.586781000000002</v>
      </c>
      <c r="F68">
        <v>33.417273999999999</v>
      </c>
      <c r="G68">
        <v>34.333035000000002</v>
      </c>
      <c r="H68">
        <v>35.259402999999999</v>
      </c>
      <c r="I68">
        <v>36.276505</v>
      </c>
      <c r="J68">
        <v>37.512332999999998</v>
      </c>
      <c r="K68">
        <v>38.266258000000001</v>
      </c>
      <c r="L68">
        <v>38.758262999999999</v>
      </c>
      <c r="M68">
        <v>39.061520000000002</v>
      </c>
      <c r="N68">
        <v>39.313377000000003</v>
      </c>
      <c r="O68">
        <v>39.540996999999997</v>
      </c>
      <c r="P68">
        <v>39.732734999999998</v>
      </c>
      <c r="Q68">
        <v>39.883121000000003</v>
      </c>
      <c r="R68">
        <v>40.004111999999999</v>
      </c>
      <c r="S68">
        <v>40.125191000000001</v>
      </c>
      <c r="T68">
        <v>40.233803000000002</v>
      </c>
      <c r="U68">
        <v>40.344833000000001</v>
      </c>
      <c r="V68">
        <v>40.451912</v>
      </c>
      <c r="W68">
        <v>40.551986999999997</v>
      </c>
      <c r="X68">
        <v>40.643203999999997</v>
      </c>
      <c r="Y68">
        <v>40.727859000000002</v>
      </c>
      <c r="Z68">
        <v>40.807144000000001</v>
      </c>
      <c r="AA68">
        <v>40.878422</v>
      </c>
      <c r="AB68">
        <v>40.945278000000002</v>
      </c>
      <c r="AC68">
        <v>40.996727</v>
      </c>
      <c r="AD68">
        <v>41.040256999999997</v>
      </c>
      <c r="AE68">
        <v>41.078659000000002</v>
      </c>
      <c r="AF68">
        <v>41.115088999999998</v>
      </c>
      <c r="AG68">
        <v>41.143745000000003</v>
      </c>
      <c r="AH68">
        <v>41.171298999999998</v>
      </c>
      <c r="AI68">
        <v>41.197853000000002</v>
      </c>
      <c r="AJ68" s="26">
        <v>8.0000000000000002E-3</v>
      </c>
    </row>
    <row r="69" spans="1:36" x14ac:dyDescent="0.2">
      <c r="A69" t="s">
        <v>163</v>
      </c>
      <c r="B69" t="s">
        <v>430</v>
      </c>
      <c r="C69" t="s">
        <v>541</v>
      </c>
      <c r="D69" t="s">
        <v>489</v>
      </c>
      <c r="E69">
        <v>22.676825000000001</v>
      </c>
      <c r="F69">
        <v>23.290333</v>
      </c>
      <c r="G69">
        <v>23.952743999999999</v>
      </c>
      <c r="H69">
        <v>24.699825000000001</v>
      </c>
      <c r="I69">
        <v>25.468719</v>
      </c>
      <c r="J69">
        <v>25.915796</v>
      </c>
      <c r="K69">
        <v>26.236162</v>
      </c>
      <c r="L69">
        <v>26.439245</v>
      </c>
      <c r="M69">
        <v>26.589120999999999</v>
      </c>
      <c r="N69">
        <v>26.708309</v>
      </c>
      <c r="O69">
        <v>26.809788000000001</v>
      </c>
      <c r="P69">
        <v>26.886793000000001</v>
      </c>
      <c r="Q69">
        <v>26.958279000000001</v>
      </c>
      <c r="R69">
        <v>27.029862999999999</v>
      </c>
      <c r="S69">
        <v>27.099215999999998</v>
      </c>
      <c r="T69">
        <v>27.170224999999999</v>
      </c>
      <c r="U69">
        <v>27.240292</v>
      </c>
      <c r="V69">
        <v>27.307472000000001</v>
      </c>
      <c r="W69">
        <v>27.375264999999999</v>
      </c>
      <c r="X69">
        <v>27.441459999999999</v>
      </c>
      <c r="Y69">
        <v>27.505866999999999</v>
      </c>
      <c r="Z69">
        <v>27.568304000000001</v>
      </c>
      <c r="AA69">
        <v>27.628906000000001</v>
      </c>
      <c r="AB69">
        <v>27.687656</v>
      </c>
      <c r="AC69">
        <v>27.741762000000001</v>
      </c>
      <c r="AD69">
        <v>27.794062</v>
      </c>
      <c r="AE69">
        <v>27.843626</v>
      </c>
      <c r="AF69">
        <v>27.890930000000001</v>
      </c>
      <c r="AG69">
        <v>27.936416999999999</v>
      </c>
      <c r="AH69">
        <v>27.979611999999999</v>
      </c>
      <c r="AI69">
        <v>28.020813</v>
      </c>
      <c r="AJ69" s="26">
        <v>7.0000000000000001E-3</v>
      </c>
    </row>
    <row r="70" spans="1:36" x14ac:dyDescent="0.2">
      <c r="A70" t="s">
        <v>159</v>
      </c>
      <c r="C70" t="s">
        <v>542</v>
      </c>
    </row>
    <row r="71" spans="1:36" x14ac:dyDescent="0.2">
      <c r="A71" t="s">
        <v>162</v>
      </c>
      <c r="C71" t="s">
        <v>543</v>
      </c>
    </row>
    <row r="72" spans="1:36" x14ac:dyDescent="0.2">
      <c r="A72" t="s">
        <v>372</v>
      </c>
      <c r="B72" t="s">
        <v>431</v>
      </c>
      <c r="C72" t="s">
        <v>544</v>
      </c>
      <c r="D72" t="s">
        <v>545</v>
      </c>
      <c r="E72">
        <v>0.38119799999999998</v>
      </c>
      <c r="F72">
        <v>0.50863599999999998</v>
      </c>
      <c r="G72">
        <v>0.48288599999999998</v>
      </c>
      <c r="H72">
        <v>0.470885</v>
      </c>
      <c r="I72">
        <v>0.47548400000000002</v>
      </c>
      <c r="J72">
        <v>0.478406</v>
      </c>
      <c r="K72">
        <v>0.485958</v>
      </c>
      <c r="L72">
        <v>0.49329299999999998</v>
      </c>
      <c r="M72">
        <v>0.49388799999999999</v>
      </c>
      <c r="N72">
        <v>0.497172</v>
      </c>
      <c r="O72">
        <v>0.51247500000000001</v>
      </c>
      <c r="P72">
        <v>0.49870300000000001</v>
      </c>
      <c r="Q72">
        <v>0.50542299999999996</v>
      </c>
      <c r="R72">
        <v>0.50539100000000003</v>
      </c>
      <c r="S72">
        <v>0.50949599999999995</v>
      </c>
      <c r="T72">
        <v>0.50375400000000004</v>
      </c>
      <c r="U72">
        <v>0.50839699999999999</v>
      </c>
      <c r="V72">
        <v>0.51125500000000001</v>
      </c>
      <c r="W72">
        <v>0.51268000000000002</v>
      </c>
      <c r="X72">
        <v>0.51165799999999995</v>
      </c>
      <c r="Y72">
        <v>0.51473199999999997</v>
      </c>
      <c r="Z72">
        <v>0.51539900000000005</v>
      </c>
      <c r="AA72">
        <v>0.51532</v>
      </c>
      <c r="AB72">
        <v>0.51734800000000003</v>
      </c>
      <c r="AC72">
        <v>0.51866599999999996</v>
      </c>
      <c r="AD72">
        <v>0.52046599999999998</v>
      </c>
      <c r="AE72">
        <v>0.51905599999999996</v>
      </c>
      <c r="AF72">
        <v>0.52053300000000002</v>
      </c>
      <c r="AG72">
        <v>0.52028399999999997</v>
      </c>
      <c r="AH72">
        <v>0.52308900000000003</v>
      </c>
      <c r="AI72">
        <v>0.52311099999999999</v>
      </c>
      <c r="AJ72" s="26">
        <v>1.0999999999999999E-2</v>
      </c>
    </row>
    <row r="73" spans="1:36" x14ac:dyDescent="0.2">
      <c r="A73" t="s">
        <v>374</v>
      </c>
      <c r="B73" t="s">
        <v>432</v>
      </c>
      <c r="C73" t="s">
        <v>546</v>
      </c>
      <c r="D73" t="s">
        <v>545</v>
      </c>
      <c r="E73">
        <v>3.763023</v>
      </c>
      <c r="F73">
        <v>5.13089</v>
      </c>
      <c r="G73">
        <v>4.7299870000000004</v>
      </c>
      <c r="H73">
        <v>4.5008650000000001</v>
      </c>
      <c r="I73">
        <v>4.4961580000000003</v>
      </c>
      <c r="J73">
        <v>4.5100850000000001</v>
      </c>
      <c r="K73">
        <v>4.5102529999999996</v>
      </c>
      <c r="L73">
        <v>4.5190020000000004</v>
      </c>
      <c r="M73">
        <v>4.497325</v>
      </c>
      <c r="N73">
        <v>4.4990779999999999</v>
      </c>
      <c r="O73">
        <v>4.5784549999999999</v>
      </c>
      <c r="P73">
        <v>4.4433259999999999</v>
      </c>
      <c r="Q73">
        <v>4.4816580000000004</v>
      </c>
      <c r="R73">
        <v>4.4626999999999999</v>
      </c>
      <c r="S73">
        <v>4.484102</v>
      </c>
      <c r="T73">
        <v>4.4064050000000003</v>
      </c>
      <c r="U73">
        <v>4.4344700000000001</v>
      </c>
      <c r="V73">
        <v>4.4469960000000004</v>
      </c>
      <c r="W73">
        <v>4.4434589999999998</v>
      </c>
      <c r="X73">
        <v>4.4192819999999999</v>
      </c>
      <c r="Y73">
        <v>4.4340510000000002</v>
      </c>
      <c r="Z73">
        <v>4.4273939999999996</v>
      </c>
      <c r="AA73">
        <v>4.4129880000000004</v>
      </c>
      <c r="AB73">
        <v>4.4198510000000004</v>
      </c>
      <c r="AC73">
        <v>4.421354</v>
      </c>
      <c r="AD73">
        <v>4.4275190000000002</v>
      </c>
      <c r="AE73">
        <v>4.4028660000000004</v>
      </c>
      <c r="AF73">
        <v>4.4067189999999998</v>
      </c>
      <c r="AG73">
        <v>4.3936609999999998</v>
      </c>
      <c r="AH73">
        <v>4.4110509999999996</v>
      </c>
      <c r="AI73">
        <v>4.4015519999999997</v>
      </c>
      <c r="AJ73" s="26">
        <v>5.0000000000000001E-3</v>
      </c>
    </row>
    <row r="74" spans="1:36" x14ac:dyDescent="0.2">
      <c r="A74" t="s">
        <v>376</v>
      </c>
      <c r="B74" t="s">
        <v>433</v>
      </c>
      <c r="C74" t="s">
        <v>547</v>
      </c>
      <c r="D74" t="s">
        <v>545</v>
      </c>
      <c r="E74">
        <v>12.655756999999999</v>
      </c>
      <c r="F74">
        <v>15.749613</v>
      </c>
      <c r="G74">
        <v>15.053502999999999</v>
      </c>
      <c r="H74">
        <v>14.445978</v>
      </c>
      <c r="I74">
        <v>14.346140999999999</v>
      </c>
      <c r="J74">
        <v>14.282969</v>
      </c>
      <c r="K74">
        <v>14.332499</v>
      </c>
      <c r="L74">
        <v>14.386108</v>
      </c>
      <c r="M74">
        <v>14.298081</v>
      </c>
      <c r="N74">
        <v>14.292039000000001</v>
      </c>
      <c r="O74">
        <v>14.498136000000001</v>
      </c>
      <c r="P74">
        <v>14.128282</v>
      </c>
      <c r="Q74">
        <v>14.216086000000001</v>
      </c>
      <c r="R74">
        <v>14.156200999999999</v>
      </c>
      <c r="S74">
        <v>14.202545000000001</v>
      </c>
      <c r="T74">
        <v>14.00071</v>
      </c>
      <c r="U74">
        <v>14.058935</v>
      </c>
      <c r="V74">
        <v>14.077121</v>
      </c>
      <c r="W74">
        <v>14.066295999999999</v>
      </c>
      <c r="X74">
        <v>13.995536</v>
      </c>
      <c r="Y74">
        <v>14.026719</v>
      </c>
      <c r="Z74">
        <v>14.00182</v>
      </c>
      <c r="AA74">
        <v>13.961112999999999</v>
      </c>
      <c r="AB74">
        <v>13.968531</v>
      </c>
      <c r="AC74">
        <v>13.965405000000001</v>
      </c>
      <c r="AD74">
        <v>13.976241999999999</v>
      </c>
      <c r="AE74">
        <v>13.907899</v>
      </c>
      <c r="AF74">
        <v>13.909675999999999</v>
      </c>
      <c r="AG74">
        <v>13.874599999999999</v>
      </c>
      <c r="AH74">
        <v>13.911678</v>
      </c>
      <c r="AI74">
        <v>13.885448</v>
      </c>
      <c r="AJ74" s="26">
        <v>3.0000000000000001E-3</v>
      </c>
    </row>
    <row r="75" spans="1:36" x14ac:dyDescent="0.2">
      <c r="A75" t="s">
        <v>378</v>
      </c>
      <c r="B75" t="s">
        <v>434</v>
      </c>
      <c r="C75" t="s">
        <v>548</v>
      </c>
      <c r="D75" t="s">
        <v>545</v>
      </c>
      <c r="E75">
        <v>40.561222000000001</v>
      </c>
      <c r="F75">
        <v>34.081916999999997</v>
      </c>
      <c r="G75">
        <v>34.664538999999998</v>
      </c>
      <c r="H75">
        <v>35.627372999999999</v>
      </c>
      <c r="I75">
        <v>35.422890000000002</v>
      </c>
      <c r="J75">
        <v>35.267204</v>
      </c>
      <c r="K75">
        <v>35.041392999999999</v>
      </c>
      <c r="L75">
        <v>34.654797000000002</v>
      </c>
      <c r="M75">
        <v>34.641334999999998</v>
      </c>
      <c r="N75">
        <v>34.484566000000001</v>
      </c>
      <c r="O75">
        <v>33.917769999999997</v>
      </c>
      <c r="P75">
        <v>34.550251000000003</v>
      </c>
      <c r="Q75">
        <v>34.228149000000002</v>
      </c>
      <c r="R75">
        <v>34.227718000000003</v>
      </c>
      <c r="S75">
        <v>33.993198</v>
      </c>
      <c r="T75">
        <v>34.309196</v>
      </c>
      <c r="U75">
        <v>34.077010999999999</v>
      </c>
      <c r="V75">
        <v>33.931702000000001</v>
      </c>
      <c r="W75">
        <v>33.867289999999997</v>
      </c>
      <c r="X75">
        <v>33.921779999999998</v>
      </c>
      <c r="Y75">
        <v>33.765354000000002</v>
      </c>
      <c r="Z75">
        <v>33.732104999999997</v>
      </c>
      <c r="AA75">
        <v>33.743603</v>
      </c>
      <c r="AB75">
        <v>33.643177000000001</v>
      </c>
      <c r="AC75">
        <v>33.579376000000003</v>
      </c>
      <c r="AD75">
        <v>33.480286</v>
      </c>
      <c r="AE75">
        <v>33.560485999999997</v>
      </c>
      <c r="AF75">
        <v>33.488441000000002</v>
      </c>
      <c r="AG75">
        <v>33.493465</v>
      </c>
      <c r="AH75">
        <v>33.349074999999999</v>
      </c>
      <c r="AI75">
        <v>33.331726000000003</v>
      </c>
      <c r="AJ75" s="26">
        <v>-7.0000000000000001E-3</v>
      </c>
    </row>
    <row r="76" spans="1:36" x14ac:dyDescent="0.2">
      <c r="A76" t="s">
        <v>380</v>
      </c>
      <c r="B76" t="s">
        <v>435</v>
      </c>
      <c r="C76" t="s">
        <v>549</v>
      </c>
      <c r="D76" t="s">
        <v>545</v>
      </c>
      <c r="E76">
        <v>16.779509000000001</v>
      </c>
      <c r="F76">
        <v>11.653591</v>
      </c>
      <c r="G76">
        <v>12.495990000000001</v>
      </c>
      <c r="H76">
        <v>12.952127000000001</v>
      </c>
      <c r="I76">
        <v>12.79486</v>
      </c>
      <c r="J76">
        <v>12.720704</v>
      </c>
      <c r="K76">
        <v>12.505386</v>
      </c>
      <c r="L76">
        <v>12.261494000000001</v>
      </c>
      <c r="M76">
        <v>12.243095</v>
      </c>
      <c r="N76">
        <v>12.125607</v>
      </c>
      <c r="O76">
        <v>11.778345</v>
      </c>
      <c r="P76">
        <v>12.120578999999999</v>
      </c>
      <c r="Q76">
        <v>11.918768</v>
      </c>
      <c r="R76">
        <v>11.904552000000001</v>
      </c>
      <c r="S76">
        <v>11.765393</v>
      </c>
      <c r="T76">
        <v>11.943541</v>
      </c>
      <c r="U76">
        <v>11.795347</v>
      </c>
      <c r="V76">
        <v>11.700193000000001</v>
      </c>
      <c r="W76">
        <v>11.650690000000001</v>
      </c>
      <c r="X76">
        <v>11.67728</v>
      </c>
      <c r="Y76">
        <v>11.580914</v>
      </c>
      <c r="Z76">
        <v>11.554307</v>
      </c>
      <c r="AA76">
        <v>11.552464000000001</v>
      </c>
      <c r="AB76">
        <v>11.489737</v>
      </c>
      <c r="AC76">
        <v>11.444134</v>
      </c>
      <c r="AD76">
        <v>11.385206999999999</v>
      </c>
      <c r="AE76">
        <v>11.421873</v>
      </c>
      <c r="AF76">
        <v>11.374452</v>
      </c>
      <c r="AG76">
        <v>11.380476</v>
      </c>
      <c r="AH76">
        <v>11.291508</v>
      </c>
      <c r="AI76">
        <v>11.28698</v>
      </c>
      <c r="AJ76" s="26">
        <v>-1.2999999999999999E-2</v>
      </c>
    </row>
    <row r="77" spans="1:36" x14ac:dyDescent="0.2">
      <c r="A77" t="s">
        <v>382</v>
      </c>
      <c r="B77" t="s">
        <v>436</v>
      </c>
      <c r="C77" t="s">
        <v>550</v>
      </c>
      <c r="D77" t="s">
        <v>545</v>
      </c>
      <c r="E77">
        <v>1.0023880000000001</v>
      </c>
      <c r="F77">
        <v>0.89892300000000003</v>
      </c>
      <c r="G77">
        <v>0.92616699999999996</v>
      </c>
      <c r="H77">
        <v>0.93547800000000003</v>
      </c>
      <c r="I77">
        <v>0.93484999999999996</v>
      </c>
      <c r="J77">
        <v>0.93932000000000004</v>
      </c>
      <c r="K77">
        <v>0.93601500000000004</v>
      </c>
      <c r="L77">
        <v>0.92828100000000002</v>
      </c>
      <c r="M77">
        <v>0.92837700000000001</v>
      </c>
      <c r="N77">
        <v>0.92685799999999996</v>
      </c>
      <c r="O77">
        <v>0.92224499999999998</v>
      </c>
      <c r="P77">
        <v>0.93003100000000005</v>
      </c>
      <c r="Q77">
        <v>0.92702600000000002</v>
      </c>
      <c r="R77">
        <v>0.92727099999999996</v>
      </c>
      <c r="S77">
        <v>0.92419700000000005</v>
      </c>
      <c r="T77">
        <v>0.92781800000000003</v>
      </c>
      <c r="U77">
        <v>0.92540900000000004</v>
      </c>
      <c r="V77">
        <v>0.92365200000000003</v>
      </c>
      <c r="W77">
        <v>0.92255799999999999</v>
      </c>
      <c r="X77">
        <v>0.92341799999999996</v>
      </c>
      <c r="Y77">
        <v>0.92164699999999999</v>
      </c>
      <c r="Z77">
        <v>0.921149</v>
      </c>
      <c r="AA77">
        <v>0.92120400000000002</v>
      </c>
      <c r="AB77">
        <v>0.92008900000000005</v>
      </c>
      <c r="AC77">
        <v>0.91912799999999995</v>
      </c>
      <c r="AD77">
        <v>0.918018</v>
      </c>
      <c r="AE77">
        <v>0.91869400000000001</v>
      </c>
      <c r="AF77">
        <v>0.91774800000000001</v>
      </c>
      <c r="AG77">
        <v>0.91809700000000005</v>
      </c>
      <c r="AH77">
        <v>0.91625000000000001</v>
      </c>
      <c r="AI77">
        <v>0.91554599999999997</v>
      </c>
      <c r="AJ77" s="26">
        <v>-3.0000000000000001E-3</v>
      </c>
    </row>
    <row r="78" spans="1:36" x14ac:dyDescent="0.2">
      <c r="A78" t="s">
        <v>202</v>
      </c>
      <c r="B78" t="s">
        <v>437</v>
      </c>
      <c r="C78" t="s">
        <v>551</v>
      </c>
      <c r="D78" t="s">
        <v>545</v>
      </c>
      <c r="E78">
        <v>19.449375</v>
      </c>
      <c r="F78">
        <v>27.112916999999999</v>
      </c>
      <c r="G78">
        <v>26.442458999999999</v>
      </c>
      <c r="H78">
        <v>25.631868000000001</v>
      </c>
      <c r="I78">
        <v>25.984446999999999</v>
      </c>
      <c r="J78">
        <v>26.164835</v>
      </c>
      <c r="K78">
        <v>26.510155000000001</v>
      </c>
      <c r="L78">
        <v>27.027781999999998</v>
      </c>
      <c r="M78">
        <v>27.100425999999999</v>
      </c>
      <c r="N78">
        <v>27.334658000000001</v>
      </c>
      <c r="O78">
        <v>27.978045000000002</v>
      </c>
      <c r="P78">
        <v>27.364954000000001</v>
      </c>
      <c r="Q78">
        <v>27.755859000000001</v>
      </c>
      <c r="R78">
        <v>27.801006000000001</v>
      </c>
      <c r="S78">
        <v>28.089424000000001</v>
      </c>
      <c r="T78">
        <v>27.782689999999999</v>
      </c>
      <c r="U78">
        <v>28.068294999999999</v>
      </c>
      <c r="V78">
        <v>28.25498</v>
      </c>
      <c r="W78">
        <v>28.364388000000002</v>
      </c>
      <c r="X78">
        <v>28.330622000000002</v>
      </c>
      <c r="Y78">
        <v>28.527045999999999</v>
      </c>
      <c r="Z78">
        <v>28.588919000000001</v>
      </c>
      <c r="AA78">
        <v>28.606307999999999</v>
      </c>
      <c r="AB78">
        <v>28.733046000000002</v>
      </c>
      <c r="AC78">
        <v>28.832160999999999</v>
      </c>
      <c r="AD78">
        <v>28.960896000000002</v>
      </c>
      <c r="AE78">
        <v>28.897631000000001</v>
      </c>
      <c r="AF78">
        <v>28.996744</v>
      </c>
      <c r="AG78">
        <v>29.006443000000001</v>
      </c>
      <c r="AH78">
        <v>29.184146999999999</v>
      </c>
      <c r="AI78">
        <v>29.214037000000001</v>
      </c>
      <c r="AJ78" s="26">
        <v>1.4E-2</v>
      </c>
    </row>
    <row r="79" spans="1:36" x14ac:dyDescent="0.2">
      <c r="A79" t="s">
        <v>203</v>
      </c>
      <c r="B79" t="s">
        <v>438</v>
      </c>
      <c r="C79" t="s">
        <v>552</v>
      </c>
      <c r="D79" t="s">
        <v>545</v>
      </c>
      <c r="E79">
        <v>5.4075179999999996</v>
      </c>
      <c r="F79">
        <v>4.8635279999999996</v>
      </c>
      <c r="G79">
        <v>5.2044649999999999</v>
      </c>
      <c r="H79">
        <v>5.4354060000000004</v>
      </c>
      <c r="I79">
        <v>5.5451940000000004</v>
      </c>
      <c r="J79">
        <v>5.6365059999999998</v>
      </c>
      <c r="K79">
        <v>5.6783400000000004</v>
      </c>
      <c r="L79">
        <v>5.7292639999999997</v>
      </c>
      <c r="M79">
        <v>5.797485</v>
      </c>
      <c r="N79">
        <v>5.8400299999999996</v>
      </c>
      <c r="O79">
        <v>5.8145530000000001</v>
      </c>
      <c r="P79">
        <v>5.9638540000000004</v>
      </c>
      <c r="Q79">
        <v>5.9670490000000003</v>
      </c>
      <c r="R79">
        <v>6.0151450000000004</v>
      </c>
      <c r="S79">
        <v>6.0316029999999996</v>
      </c>
      <c r="T79">
        <v>6.1259160000000001</v>
      </c>
      <c r="U79">
        <v>6.1321729999999999</v>
      </c>
      <c r="V79">
        <v>6.1541259999999998</v>
      </c>
      <c r="W79">
        <v>6.1726190000000001</v>
      </c>
      <c r="X79">
        <v>6.2204499999999996</v>
      </c>
      <c r="Y79">
        <v>6.2295780000000001</v>
      </c>
      <c r="Z79">
        <v>6.2589319999999997</v>
      </c>
      <c r="AA79">
        <v>6.2869700000000002</v>
      </c>
      <c r="AB79">
        <v>6.3082690000000001</v>
      </c>
      <c r="AC79">
        <v>6.3197840000000003</v>
      </c>
      <c r="AD79">
        <v>6.3313470000000001</v>
      </c>
      <c r="AE79">
        <v>6.3714769999999996</v>
      </c>
      <c r="AF79">
        <v>6.3856669999999998</v>
      </c>
      <c r="AG79">
        <v>6.4129930000000002</v>
      </c>
      <c r="AH79">
        <v>6.4132150000000001</v>
      </c>
      <c r="AI79">
        <v>6.44156</v>
      </c>
      <c r="AJ79" s="26">
        <v>6.0000000000000001E-3</v>
      </c>
    </row>
    <row r="80" spans="1:36" x14ac:dyDescent="0.2">
      <c r="A80" t="s">
        <v>163</v>
      </c>
      <c r="C80" t="s">
        <v>553</v>
      </c>
    </row>
    <row r="81" spans="1:36" x14ac:dyDescent="0.2">
      <c r="A81" t="s">
        <v>167</v>
      </c>
      <c r="B81" t="s">
        <v>439</v>
      </c>
      <c r="C81" t="s">
        <v>554</v>
      </c>
      <c r="D81" t="s">
        <v>545</v>
      </c>
      <c r="E81">
        <v>4.2103299999999999</v>
      </c>
      <c r="F81">
        <v>3.2916470000000002</v>
      </c>
      <c r="G81">
        <v>3.4469919999999998</v>
      </c>
      <c r="H81">
        <v>3.5666090000000001</v>
      </c>
      <c r="I81">
        <v>3.5521310000000001</v>
      </c>
      <c r="J81">
        <v>3.5461860000000001</v>
      </c>
      <c r="K81">
        <v>3.5138129999999999</v>
      </c>
      <c r="L81">
        <v>3.468966</v>
      </c>
      <c r="M81">
        <v>3.4711959999999999</v>
      </c>
      <c r="N81">
        <v>3.453802</v>
      </c>
      <c r="O81">
        <v>3.3960729999999999</v>
      </c>
      <c r="P81">
        <v>3.4688289999999999</v>
      </c>
      <c r="Q81">
        <v>3.4323980000000001</v>
      </c>
      <c r="R81">
        <v>3.4334199999999999</v>
      </c>
      <c r="S81">
        <v>3.410069</v>
      </c>
      <c r="T81">
        <v>3.454987</v>
      </c>
      <c r="U81">
        <v>3.425281</v>
      </c>
      <c r="V81">
        <v>3.4087670000000001</v>
      </c>
      <c r="W81">
        <v>3.4014820000000001</v>
      </c>
      <c r="X81">
        <v>3.4109690000000001</v>
      </c>
      <c r="Y81">
        <v>3.3926569999999998</v>
      </c>
      <c r="Z81">
        <v>3.3898969999999999</v>
      </c>
      <c r="AA81">
        <v>3.3923619999999999</v>
      </c>
      <c r="AB81">
        <v>3.3818679999999999</v>
      </c>
      <c r="AC81">
        <v>3.3741620000000001</v>
      </c>
      <c r="AD81">
        <v>3.3630879999999999</v>
      </c>
      <c r="AE81">
        <v>3.3746019999999999</v>
      </c>
      <c r="AF81">
        <v>3.3665970000000001</v>
      </c>
      <c r="AG81">
        <v>3.3692829999999998</v>
      </c>
      <c r="AH81">
        <v>3.351575</v>
      </c>
      <c r="AI81">
        <v>3.3520629999999998</v>
      </c>
      <c r="AJ81" s="26">
        <v>-8.0000000000000002E-3</v>
      </c>
    </row>
    <row r="82" spans="1:36" x14ac:dyDescent="0.2">
      <c r="A82" t="s">
        <v>174</v>
      </c>
      <c r="B82" t="s">
        <v>440</v>
      </c>
      <c r="C82" t="s">
        <v>555</v>
      </c>
      <c r="D82" t="s">
        <v>545</v>
      </c>
      <c r="E82">
        <v>19.353148999999998</v>
      </c>
      <c r="F82">
        <v>20.653473000000002</v>
      </c>
      <c r="G82">
        <v>20.317778000000001</v>
      </c>
      <c r="H82">
        <v>20.393046999999999</v>
      </c>
      <c r="I82">
        <v>20.541886999999999</v>
      </c>
      <c r="J82">
        <v>20.622263</v>
      </c>
      <c r="K82">
        <v>20.700775</v>
      </c>
      <c r="L82">
        <v>20.790581</v>
      </c>
      <c r="M82">
        <v>20.836575</v>
      </c>
      <c r="N82">
        <v>20.895060999999998</v>
      </c>
      <c r="O82">
        <v>20.980824999999999</v>
      </c>
      <c r="P82">
        <v>20.998251</v>
      </c>
      <c r="Q82">
        <v>21.053888000000001</v>
      </c>
      <c r="R82">
        <v>21.088066000000001</v>
      </c>
      <c r="S82">
        <v>21.138838</v>
      </c>
      <c r="T82">
        <v>21.145273</v>
      </c>
      <c r="U82">
        <v>21.197731000000001</v>
      </c>
      <c r="V82">
        <v>21.23068</v>
      </c>
      <c r="W82">
        <v>21.252707000000001</v>
      </c>
      <c r="X82">
        <v>21.27298</v>
      </c>
      <c r="Y82">
        <v>21.302063</v>
      </c>
      <c r="Z82">
        <v>21.325185999999999</v>
      </c>
      <c r="AA82">
        <v>21.341681000000001</v>
      </c>
      <c r="AB82">
        <v>21.370097999999999</v>
      </c>
      <c r="AC82">
        <v>21.392714000000002</v>
      </c>
      <c r="AD82">
        <v>21.411987</v>
      </c>
      <c r="AE82">
        <v>21.425934000000002</v>
      </c>
      <c r="AF82">
        <v>21.448274999999999</v>
      </c>
      <c r="AG82">
        <v>21.456593000000002</v>
      </c>
      <c r="AH82">
        <v>21.481760000000001</v>
      </c>
      <c r="AI82">
        <v>21.498138000000001</v>
      </c>
      <c r="AJ82" s="26">
        <v>4.0000000000000001E-3</v>
      </c>
    </row>
    <row r="83" spans="1:36" x14ac:dyDescent="0.2">
      <c r="A83" t="s">
        <v>175</v>
      </c>
      <c r="B83" t="s">
        <v>441</v>
      </c>
      <c r="C83" t="s">
        <v>556</v>
      </c>
      <c r="D83" t="s">
        <v>545</v>
      </c>
      <c r="E83">
        <v>2.9349660000000002</v>
      </c>
      <c r="F83">
        <v>4.1113109999999997</v>
      </c>
      <c r="G83">
        <v>3.9510710000000002</v>
      </c>
      <c r="H83">
        <v>3.7297410000000002</v>
      </c>
      <c r="I83">
        <v>3.7331099999999999</v>
      </c>
      <c r="J83">
        <v>3.6631879999999999</v>
      </c>
      <c r="K83">
        <v>3.767185</v>
      </c>
      <c r="L83">
        <v>3.825272</v>
      </c>
      <c r="M83">
        <v>3.8090290000000002</v>
      </c>
      <c r="N83">
        <v>3.8211379999999999</v>
      </c>
      <c r="O83">
        <v>3.898504</v>
      </c>
      <c r="P83">
        <v>3.7791239999999999</v>
      </c>
      <c r="Q83">
        <v>3.824471</v>
      </c>
      <c r="R83">
        <v>3.8182710000000002</v>
      </c>
      <c r="S83">
        <v>3.8667859999999998</v>
      </c>
      <c r="T83">
        <v>3.7964280000000001</v>
      </c>
      <c r="U83">
        <v>3.8260139999999998</v>
      </c>
      <c r="V83">
        <v>3.8434819999999998</v>
      </c>
      <c r="W83">
        <v>3.8468559999999998</v>
      </c>
      <c r="X83">
        <v>3.8258079999999999</v>
      </c>
      <c r="Y83">
        <v>3.8466529999999999</v>
      </c>
      <c r="Z83">
        <v>3.8441169999999998</v>
      </c>
      <c r="AA83">
        <v>3.833685</v>
      </c>
      <c r="AB83">
        <v>3.84422</v>
      </c>
      <c r="AC83">
        <v>3.8498489999999999</v>
      </c>
      <c r="AD83">
        <v>3.8611200000000001</v>
      </c>
      <c r="AE83">
        <v>3.8379880000000002</v>
      </c>
      <c r="AF83">
        <v>3.8451759999999999</v>
      </c>
      <c r="AG83">
        <v>3.8361800000000001</v>
      </c>
      <c r="AH83">
        <v>3.8581780000000001</v>
      </c>
      <c r="AI83">
        <v>3.8551540000000002</v>
      </c>
      <c r="AJ83" s="26">
        <v>8.9999999999999993E-3</v>
      </c>
    </row>
    <row r="84" spans="1:36" x14ac:dyDescent="0.2">
      <c r="A84" t="s">
        <v>176</v>
      </c>
      <c r="B84" t="s">
        <v>442</v>
      </c>
      <c r="C84" t="s">
        <v>557</v>
      </c>
      <c r="D84" t="s">
        <v>545</v>
      </c>
      <c r="E84">
        <v>4.1268370000000001</v>
      </c>
      <c r="F84">
        <v>4.1738929999999996</v>
      </c>
      <c r="G84">
        <v>4.1346670000000003</v>
      </c>
      <c r="H84">
        <v>4.1135529999999996</v>
      </c>
      <c r="I84">
        <v>4.0969920000000002</v>
      </c>
      <c r="J84">
        <v>4.0572910000000002</v>
      </c>
      <c r="K84">
        <v>4.0748139999999999</v>
      </c>
      <c r="L84">
        <v>4.0621739999999997</v>
      </c>
      <c r="M84">
        <v>4.0508879999999996</v>
      </c>
      <c r="N84">
        <v>4.0408670000000004</v>
      </c>
      <c r="O84">
        <v>4.0333370000000004</v>
      </c>
      <c r="P84">
        <v>4.0251890000000001</v>
      </c>
      <c r="Q84">
        <v>4.0177639999999997</v>
      </c>
      <c r="R84">
        <v>4.0102080000000004</v>
      </c>
      <c r="S84">
        <v>4.0105250000000003</v>
      </c>
      <c r="T84">
        <v>4.0050850000000002</v>
      </c>
      <c r="U84">
        <v>3.9992969999999999</v>
      </c>
      <c r="V84">
        <v>3.9938349999999998</v>
      </c>
      <c r="W84">
        <v>3.9894500000000002</v>
      </c>
      <c r="X84">
        <v>3.9838269999999998</v>
      </c>
      <c r="Y84">
        <v>3.9792800000000002</v>
      </c>
      <c r="Z84">
        <v>3.9751820000000002</v>
      </c>
      <c r="AA84">
        <v>3.9707050000000002</v>
      </c>
      <c r="AB84">
        <v>3.9667599999999998</v>
      </c>
      <c r="AC84">
        <v>3.9628899999999998</v>
      </c>
      <c r="AD84">
        <v>3.958933</v>
      </c>
      <c r="AE84">
        <v>3.955314</v>
      </c>
      <c r="AF84">
        <v>3.9519329999999999</v>
      </c>
      <c r="AG84">
        <v>3.9482249999999999</v>
      </c>
      <c r="AH84">
        <v>3.9450729999999998</v>
      </c>
      <c r="AI84">
        <v>3.9426369999999999</v>
      </c>
      <c r="AJ84" s="26">
        <v>-2E-3</v>
      </c>
    </row>
    <row r="85" spans="1:36" x14ac:dyDescent="0.2">
      <c r="A85" t="s">
        <v>177</v>
      </c>
      <c r="B85" t="s">
        <v>443</v>
      </c>
      <c r="C85" t="s">
        <v>558</v>
      </c>
      <c r="D85" t="s">
        <v>545</v>
      </c>
      <c r="E85">
        <v>4.9863569999999999</v>
      </c>
      <c r="F85">
        <v>4.4351209999999996</v>
      </c>
      <c r="G85">
        <v>4.4623020000000002</v>
      </c>
      <c r="H85">
        <v>4.447616</v>
      </c>
      <c r="I85">
        <v>4.3887039999999997</v>
      </c>
      <c r="J85">
        <v>4.3816870000000003</v>
      </c>
      <c r="K85">
        <v>4.30288</v>
      </c>
      <c r="L85">
        <v>4.2586830000000004</v>
      </c>
      <c r="M85">
        <v>4.2337249999999997</v>
      </c>
      <c r="N85">
        <v>4.2047220000000003</v>
      </c>
      <c r="O85">
        <v>4.1677710000000001</v>
      </c>
      <c r="P85">
        <v>4.1692650000000002</v>
      </c>
      <c r="Q85">
        <v>4.1399030000000003</v>
      </c>
      <c r="R85">
        <v>4.1226349999999998</v>
      </c>
      <c r="S85">
        <v>4.0946319999999998</v>
      </c>
      <c r="T85">
        <v>4.0939889999999997</v>
      </c>
      <c r="U85">
        <v>4.0703940000000003</v>
      </c>
      <c r="V85">
        <v>4.0522090000000004</v>
      </c>
      <c r="W85">
        <v>4.0372070000000004</v>
      </c>
      <c r="X85">
        <v>4.0280550000000002</v>
      </c>
      <c r="Y85">
        <v>4.0111549999999996</v>
      </c>
      <c r="Z85">
        <v>3.9992589999999999</v>
      </c>
      <c r="AA85">
        <v>3.9901049999999998</v>
      </c>
      <c r="AB85">
        <v>3.976229</v>
      </c>
      <c r="AC85">
        <v>3.9641320000000002</v>
      </c>
      <c r="AD85">
        <v>3.9521220000000001</v>
      </c>
      <c r="AE85">
        <v>3.9466039999999998</v>
      </c>
      <c r="AF85">
        <v>3.9351729999999998</v>
      </c>
      <c r="AG85">
        <v>3.9288249999999998</v>
      </c>
      <c r="AH85">
        <v>3.915124</v>
      </c>
      <c r="AI85">
        <v>3.906949</v>
      </c>
      <c r="AJ85" s="26">
        <v>-8.0000000000000002E-3</v>
      </c>
    </row>
    <row r="86" spans="1:36" x14ac:dyDescent="0.2">
      <c r="A86" t="s">
        <v>178</v>
      </c>
      <c r="B86" t="s">
        <v>444</v>
      </c>
      <c r="C86" t="s">
        <v>559</v>
      </c>
      <c r="D86" t="s">
        <v>545</v>
      </c>
      <c r="E86">
        <v>4.8188930000000001</v>
      </c>
      <c r="F86">
        <v>4.7105069999999998</v>
      </c>
      <c r="G86">
        <v>4.7028800000000004</v>
      </c>
      <c r="H86">
        <v>4.6509999999999998</v>
      </c>
      <c r="I86">
        <v>4.6145379999999996</v>
      </c>
      <c r="J86">
        <v>4.5927680000000004</v>
      </c>
      <c r="K86">
        <v>4.566154</v>
      </c>
      <c r="L86">
        <v>4.5473869999999996</v>
      </c>
      <c r="M86">
        <v>4.5287249999999997</v>
      </c>
      <c r="N86">
        <v>4.5122499999999999</v>
      </c>
      <c r="O86">
        <v>4.5027629999999998</v>
      </c>
      <c r="P86">
        <v>4.4823500000000003</v>
      </c>
      <c r="Q86">
        <v>4.4722580000000001</v>
      </c>
      <c r="R86">
        <v>4.4594550000000002</v>
      </c>
      <c r="S86">
        <v>4.4479749999999996</v>
      </c>
      <c r="T86">
        <v>4.4339560000000002</v>
      </c>
      <c r="U86">
        <v>4.4250379999999998</v>
      </c>
      <c r="V86">
        <v>4.4169580000000002</v>
      </c>
      <c r="W86">
        <v>4.4072690000000003</v>
      </c>
      <c r="X86">
        <v>4.3979229999999996</v>
      </c>
      <c r="Y86">
        <v>4.3910729999999996</v>
      </c>
      <c r="Z86">
        <v>4.382638</v>
      </c>
      <c r="AA86">
        <v>4.3748329999999997</v>
      </c>
      <c r="AB86">
        <v>4.3680440000000003</v>
      </c>
      <c r="AC86">
        <v>4.3612219999999997</v>
      </c>
      <c r="AD86">
        <v>4.3556340000000002</v>
      </c>
      <c r="AE86">
        <v>4.3478060000000003</v>
      </c>
      <c r="AF86">
        <v>4.3417219999999999</v>
      </c>
      <c r="AG86">
        <v>4.3362610000000004</v>
      </c>
      <c r="AH86">
        <v>4.3313389999999998</v>
      </c>
      <c r="AI86">
        <v>4.3252079999999999</v>
      </c>
      <c r="AJ86" s="26">
        <v>-4.0000000000000001E-3</v>
      </c>
    </row>
    <row r="87" spans="1:36" x14ac:dyDescent="0.2">
      <c r="A87" t="s">
        <v>202</v>
      </c>
      <c r="B87" t="s">
        <v>445</v>
      </c>
      <c r="C87" t="s">
        <v>560</v>
      </c>
      <c r="D87" t="s">
        <v>545</v>
      </c>
      <c r="E87">
        <v>23.133569999999999</v>
      </c>
      <c r="F87">
        <v>22.074541</v>
      </c>
      <c r="G87">
        <v>22.414223</v>
      </c>
      <c r="H87">
        <v>22.572132</v>
      </c>
      <c r="I87">
        <v>22.580020999999999</v>
      </c>
      <c r="J87">
        <v>22.623868999999999</v>
      </c>
      <c r="K87">
        <v>22.584047000000002</v>
      </c>
      <c r="L87">
        <v>22.573141</v>
      </c>
      <c r="M87">
        <v>22.599948999999999</v>
      </c>
      <c r="N87">
        <v>22.601044000000002</v>
      </c>
      <c r="O87">
        <v>22.559878999999999</v>
      </c>
      <c r="P87">
        <v>22.644041000000001</v>
      </c>
      <c r="Q87">
        <v>22.619686000000002</v>
      </c>
      <c r="R87">
        <v>22.629662</v>
      </c>
      <c r="S87">
        <v>22.600798000000001</v>
      </c>
      <c r="T87">
        <v>22.656196999999999</v>
      </c>
      <c r="U87">
        <v>22.636410000000001</v>
      </c>
      <c r="V87">
        <v>22.628038</v>
      </c>
      <c r="W87">
        <v>22.634644999999999</v>
      </c>
      <c r="X87">
        <v>22.652176000000001</v>
      </c>
      <c r="Y87">
        <v>22.642676999999999</v>
      </c>
      <c r="Z87">
        <v>22.647649999999999</v>
      </c>
      <c r="AA87">
        <v>22.659765</v>
      </c>
      <c r="AB87">
        <v>22.653227000000001</v>
      </c>
      <c r="AC87">
        <v>22.652031000000001</v>
      </c>
      <c r="AD87">
        <v>22.649114999999998</v>
      </c>
      <c r="AE87">
        <v>22.666709999999998</v>
      </c>
      <c r="AF87">
        <v>22.662942999999999</v>
      </c>
      <c r="AG87">
        <v>22.674892</v>
      </c>
      <c r="AH87">
        <v>22.661175</v>
      </c>
      <c r="AI87">
        <v>22.664550999999999</v>
      </c>
      <c r="AJ87" s="26">
        <v>-1E-3</v>
      </c>
    </row>
    <row r="88" spans="1:36" x14ac:dyDescent="0.2">
      <c r="A88" t="s">
        <v>203</v>
      </c>
      <c r="B88" t="s">
        <v>446</v>
      </c>
      <c r="C88" t="s">
        <v>561</v>
      </c>
      <c r="D88" t="s">
        <v>545</v>
      </c>
      <c r="E88">
        <v>36.435901999999999</v>
      </c>
      <c r="F88">
        <v>36.549469000000002</v>
      </c>
      <c r="G88">
        <v>36.570121999999998</v>
      </c>
      <c r="H88">
        <v>36.526291000000001</v>
      </c>
      <c r="I88">
        <v>36.492634000000002</v>
      </c>
      <c r="J88">
        <v>36.512718</v>
      </c>
      <c r="K88">
        <v>36.490326000000003</v>
      </c>
      <c r="L88">
        <v>36.473782</v>
      </c>
      <c r="M88">
        <v>36.469901999999998</v>
      </c>
      <c r="N88">
        <v>36.471072999999997</v>
      </c>
      <c r="O88">
        <v>36.460911000000003</v>
      </c>
      <c r="P88">
        <v>36.433002000000002</v>
      </c>
      <c r="Q88">
        <v>36.439636</v>
      </c>
      <c r="R88">
        <v>36.438308999999997</v>
      </c>
      <c r="S88">
        <v>36.430377999999997</v>
      </c>
      <c r="T88">
        <v>36.414085</v>
      </c>
      <c r="U88">
        <v>36.419842000000003</v>
      </c>
      <c r="V88">
        <v>36.42606</v>
      </c>
      <c r="W88">
        <v>36.430382000000002</v>
      </c>
      <c r="X88">
        <v>36.428246000000001</v>
      </c>
      <c r="Y88">
        <v>36.434441</v>
      </c>
      <c r="Z88">
        <v>36.436089000000003</v>
      </c>
      <c r="AA88">
        <v>36.436886000000001</v>
      </c>
      <c r="AB88">
        <v>36.439532999999997</v>
      </c>
      <c r="AC88">
        <v>36.442982000000001</v>
      </c>
      <c r="AD88">
        <v>36.448031999999998</v>
      </c>
      <c r="AE88">
        <v>36.445079999999997</v>
      </c>
      <c r="AF88">
        <v>36.448180999999998</v>
      </c>
      <c r="AG88">
        <v>36.449725999999998</v>
      </c>
      <c r="AH88">
        <v>36.455840999999999</v>
      </c>
      <c r="AI88">
        <v>36.455269000000001</v>
      </c>
      <c r="AJ88" s="26">
        <v>0</v>
      </c>
    </row>
    <row r="89" spans="1:36" x14ac:dyDescent="0.2">
      <c r="A89" t="s">
        <v>158</v>
      </c>
      <c r="C89" t="s">
        <v>562</v>
      </c>
    </row>
    <row r="90" spans="1:36" x14ac:dyDescent="0.2">
      <c r="A90" t="s">
        <v>261</v>
      </c>
      <c r="C90" t="s">
        <v>563</v>
      </c>
    </row>
    <row r="91" spans="1:36" x14ac:dyDescent="0.2">
      <c r="A91" t="s">
        <v>372</v>
      </c>
      <c r="B91" t="s">
        <v>447</v>
      </c>
      <c r="C91" t="s">
        <v>564</v>
      </c>
      <c r="D91" t="s">
        <v>565</v>
      </c>
      <c r="E91">
        <v>302.52420000000001</v>
      </c>
      <c r="F91">
        <v>291.870026</v>
      </c>
      <c r="G91">
        <v>291.48812900000001</v>
      </c>
      <c r="H91">
        <v>291.68576000000002</v>
      </c>
      <c r="I91">
        <v>291.50595099999998</v>
      </c>
      <c r="J91">
        <v>291.67147799999998</v>
      </c>
      <c r="K91">
        <v>285.584991</v>
      </c>
      <c r="L91">
        <v>284.165344</v>
      </c>
      <c r="M91">
        <v>282.38073700000001</v>
      </c>
      <c r="N91">
        <v>280.49844400000001</v>
      </c>
      <c r="O91">
        <v>278.09643599999998</v>
      </c>
      <c r="P91">
        <v>276.46933000000001</v>
      </c>
      <c r="Q91">
        <v>274.61163299999998</v>
      </c>
      <c r="R91">
        <v>272.869507</v>
      </c>
      <c r="S91">
        <v>273.21523999999999</v>
      </c>
      <c r="T91">
        <v>274.09634399999999</v>
      </c>
      <c r="U91">
        <v>274.77246100000002</v>
      </c>
      <c r="V91">
        <v>275.12896699999999</v>
      </c>
      <c r="W91">
        <v>275.676331</v>
      </c>
      <c r="X91">
        <v>276.315155</v>
      </c>
      <c r="Y91">
        <v>276.89080799999999</v>
      </c>
      <c r="Z91">
        <v>277.45794699999999</v>
      </c>
      <c r="AA91">
        <v>278.11663800000002</v>
      </c>
      <c r="AB91">
        <v>278.65560900000003</v>
      </c>
      <c r="AC91">
        <v>279.139771</v>
      </c>
      <c r="AD91">
        <v>279.62756300000001</v>
      </c>
      <c r="AE91">
        <v>280.20886200000001</v>
      </c>
      <c r="AF91">
        <v>280.613495</v>
      </c>
      <c r="AG91">
        <v>281.17672700000003</v>
      </c>
      <c r="AH91">
        <v>281.61270100000002</v>
      </c>
      <c r="AI91">
        <v>282.04220600000002</v>
      </c>
      <c r="AJ91" s="26">
        <v>-2E-3</v>
      </c>
    </row>
    <row r="92" spans="1:36" x14ac:dyDescent="0.2">
      <c r="A92" t="s">
        <v>374</v>
      </c>
      <c r="B92" t="s">
        <v>448</v>
      </c>
      <c r="C92" t="s">
        <v>566</v>
      </c>
      <c r="D92" t="s">
        <v>565</v>
      </c>
      <c r="E92">
        <v>294.88946499999997</v>
      </c>
      <c r="F92">
        <v>273.319366</v>
      </c>
      <c r="G92">
        <v>272.779022</v>
      </c>
      <c r="H92">
        <v>272.24563599999999</v>
      </c>
      <c r="I92">
        <v>270.96060199999999</v>
      </c>
      <c r="J92">
        <v>271.80093399999998</v>
      </c>
      <c r="K92">
        <v>269.89987200000002</v>
      </c>
      <c r="L92">
        <v>271.05523699999998</v>
      </c>
      <c r="M92">
        <v>272.41220099999998</v>
      </c>
      <c r="N92">
        <v>273.65850799999998</v>
      </c>
      <c r="O92">
        <v>273.813354</v>
      </c>
      <c r="P92">
        <v>275.319366</v>
      </c>
      <c r="Q92">
        <v>276.32369999999997</v>
      </c>
      <c r="R92">
        <v>277.52191199999999</v>
      </c>
      <c r="S92">
        <v>278.37454200000002</v>
      </c>
      <c r="T92">
        <v>280.19766199999998</v>
      </c>
      <c r="U92">
        <v>282.00524899999999</v>
      </c>
      <c r="V92">
        <v>283.47357199999999</v>
      </c>
      <c r="W92">
        <v>285.079071</v>
      </c>
      <c r="X92">
        <v>286.927887</v>
      </c>
      <c r="Y92">
        <v>288.59497099999999</v>
      </c>
      <c r="Z92">
        <v>290.24728399999998</v>
      </c>
      <c r="AA92">
        <v>292.04681399999998</v>
      </c>
      <c r="AB92">
        <v>293.65685999999999</v>
      </c>
      <c r="AC92">
        <v>295.14419600000002</v>
      </c>
      <c r="AD92">
        <v>296.59155299999998</v>
      </c>
      <c r="AE92">
        <v>298.20840500000003</v>
      </c>
      <c r="AF92">
        <v>299.61419699999999</v>
      </c>
      <c r="AG92">
        <v>301.31149299999998</v>
      </c>
      <c r="AH92">
        <v>302.71768200000002</v>
      </c>
      <c r="AI92">
        <v>304.16064499999999</v>
      </c>
      <c r="AJ92" s="26">
        <v>1E-3</v>
      </c>
    </row>
    <row r="93" spans="1:36" x14ac:dyDescent="0.2">
      <c r="A93" t="s">
        <v>376</v>
      </c>
      <c r="B93" t="s">
        <v>449</v>
      </c>
      <c r="C93" t="s">
        <v>567</v>
      </c>
      <c r="D93" t="s">
        <v>565</v>
      </c>
      <c r="E93">
        <v>196.50074799999999</v>
      </c>
      <c r="F93">
        <v>184.34520000000001</v>
      </c>
      <c r="G93">
        <v>185.252228</v>
      </c>
      <c r="H93">
        <v>187.984238</v>
      </c>
      <c r="I93">
        <v>189.214752</v>
      </c>
      <c r="J93">
        <v>190.30748</v>
      </c>
      <c r="K93">
        <v>187.967682</v>
      </c>
      <c r="L93">
        <v>187.97811899999999</v>
      </c>
      <c r="M93">
        <v>188.06193500000001</v>
      </c>
      <c r="N93">
        <v>187.98448200000001</v>
      </c>
      <c r="O93">
        <v>187.066788</v>
      </c>
      <c r="P93">
        <v>187.223221</v>
      </c>
      <c r="Q93">
        <v>187.00237999999999</v>
      </c>
      <c r="R93">
        <v>186.90013099999999</v>
      </c>
      <c r="S93">
        <v>186.585159</v>
      </c>
      <c r="T93">
        <v>187.03041099999999</v>
      </c>
      <c r="U93">
        <v>188.10862700000001</v>
      </c>
      <c r="V93">
        <v>188.95320100000001</v>
      </c>
      <c r="W93">
        <v>189.730515</v>
      </c>
      <c r="X93">
        <v>190.78187600000001</v>
      </c>
      <c r="Y93">
        <v>191.652084</v>
      </c>
      <c r="Z93">
        <v>192.520432</v>
      </c>
      <c r="AA93">
        <v>193.48379499999999</v>
      </c>
      <c r="AB93">
        <v>194.33480800000001</v>
      </c>
      <c r="AC93">
        <v>195.07942199999999</v>
      </c>
      <c r="AD93">
        <v>195.797607</v>
      </c>
      <c r="AE93">
        <v>196.64833100000001</v>
      </c>
      <c r="AF93">
        <v>197.37706</v>
      </c>
      <c r="AG93">
        <v>198.33311499999999</v>
      </c>
      <c r="AH93">
        <v>199.029968</v>
      </c>
      <c r="AI93">
        <v>199.798416</v>
      </c>
      <c r="AJ93" s="26">
        <v>1E-3</v>
      </c>
    </row>
    <row r="94" spans="1:36" x14ac:dyDescent="0.2">
      <c r="A94" t="s">
        <v>378</v>
      </c>
      <c r="B94" t="s">
        <v>450</v>
      </c>
      <c r="C94" t="s">
        <v>568</v>
      </c>
      <c r="D94" t="s">
        <v>565</v>
      </c>
      <c r="E94">
        <v>202.81779499999999</v>
      </c>
      <c r="F94">
        <v>190.470856</v>
      </c>
      <c r="G94">
        <v>191.100189</v>
      </c>
      <c r="H94">
        <v>193.053146</v>
      </c>
      <c r="I94">
        <v>193.44328300000001</v>
      </c>
      <c r="J94">
        <v>194.585205</v>
      </c>
      <c r="K94">
        <v>194.61776699999999</v>
      </c>
      <c r="L94">
        <v>195.37196399999999</v>
      </c>
      <c r="M94">
        <v>196.36793499999999</v>
      </c>
      <c r="N94">
        <v>197.26066599999999</v>
      </c>
      <c r="O94">
        <v>197.33398399999999</v>
      </c>
      <c r="P94">
        <v>198.43623400000001</v>
      </c>
      <c r="Q94">
        <v>199.17375200000001</v>
      </c>
      <c r="R94">
        <v>200.01892100000001</v>
      </c>
      <c r="S94">
        <v>200.73616000000001</v>
      </c>
      <c r="T94">
        <v>202.17193599999999</v>
      </c>
      <c r="U94">
        <v>203.27204900000001</v>
      </c>
      <c r="V94">
        <v>204.147156</v>
      </c>
      <c r="W94">
        <v>204.95993000000001</v>
      </c>
      <c r="X94">
        <v>206.03848300000001</v>
      </c>
      <c r="Y94">
        <v>206.94544999999999</v>
      </c>
      <c r="Z94">
        <v>207.84845000000001</v>
      </c>
      <c r="AA94">
        <v>208.839844</v>
      </c>
      <c r="AB94">
        <v>209.722397</v>
      </c>
      <c r="AC94">
        <v>210.49829099999999</v>
      </c>
      <c r="AD94">
        <v>211.24485799999999</v>
      </c>
      <c r="AE94">
        <v>212.11648600000001</v>
      </c>
      <c r="AF94">
        <v>212.86859100000001</v>
      </c>
      <c r="AG94">
        <v>213.837433</v>
      </c>
      <c r="AH94">
        <v>214.552841</v>
      </c>
      <c r="AI94">
        <v>215.33912699999999</v>
      </c>
      <c r="AJ94" s="26">
        <v>2E-3</v>
      </c>
    </row>
    <row r="95" spans="1:36" x14ac:dyDescent="0.2">
      <c r="A95" t="s">
        <v>380</v>
      </c>
      <c r="B95" t="s">
        <v>451</v>
      </c>
      <c r="C95" t="s">
        <v>569</v>
      </c>
      <c r="D95" t="s">
        <v>565</v>
      </c>
      <c r="E95">
        <v>251.81042500000001</v>
      </c>
      <c r="F95">
        <v>236.974243</v>
      </c>
      <c r="G95">
        <v>236.62988300000001</v>
      </c>
      <c r="H95">
        <v>238.352386</v>
      </c>
      <c r="I95">
        <v>238.46340900000001</v>
      </c>
      <c r="J95">
        <v>239.394058</v>
      </c>
      <c r="K95">
        <v>238.717331</v>
      </c>
      <c r="L95">
        <v>239.54310599999999</v>
      </c>
      <c r="M95">
        <v>240.532104</v>
      </c>
      <c r="N95">
        <v>241.45642100000001</v>
      </c>
      <c r="O95">
        <v>241.47451799999999</v>
      </c>
      <c r="P95">
        <v>242.60986299999999</v>
      </c>
      <c r="Q95">
        <v>243.35256999999999</v>
      </c>
      <c r="R95">
        <v>244.197327</v>
      </c>
      <c r="S95">
        <v>244.74449200000001</v>
      </c>
      <c r="T95">
        <v>246.078003</v>
      </c>
      <c r="U95">
        <v>247.07408100000001</v>
      </c>
      <c r="V95">
        <v>247.79148900000001</v>
      </c>
      <c r="W95">
        <v>248.497162</v>
      </c>
      <c r="X95">
        <v>249.464539</v>
      </c>
      <c r="Y95">
        <v>250.25431800000001</v>
      </c>
      <c r="Z95">
        <v>251.03604100000001</v>
      </c>
      <c r="AA95">
        <v>251.927582</v>
      </c>
      <c r="AB95">
        <v>252.69399999999999</v>
      </c>
      <c r="AC95">
        <v>253.349121</v>
      </c>
      <c r="AD95">
        <v>253.97442599999999</v>
      </c>
      <c r="AE95">
        <v>254.73516799999999</v>
      </c>
      <c r="AF95">
        <v>255.36389199999999</v>
      </c>
      <c r="AG95">
        <v>256.21493500000003</v>
      </c>
      <c r="AH95">
        <v>256.79794299999998</v>
      </c>
      <c r="AI95">
        <v>257.44244400000002</v>
      </c>
      <c r="AJ95" s="26">
        <v>1E-3</v>
      </c>
    </row>
    <row r="96" spans="1:36" x14ac:dyDescent="0.2">
      <c r="A96" t="s">
        <v>382</v>
      </c>
      <c r="B96" t="s">
        <v>452</v>
      </c>
      <c r="C96" t="s">
        <v>570</v>
      </c>
      <c r="D96" t="s">
        <v>565</v>
      </c>
      <c r="E96">
        <v>422.13122600000003</v>
      </c>
      <c r="F96">
        <v>393.81811499999998</v>
      </c>
      <c r="G96">
        <v>393.68597399999999</v>
      </c>
      <c r="H96">
        <v>396.88534499999997</v>
      </c>
      <c r="I96">
        <v>399.49423200000001</v>
      </c>
      <c r="J96">
        <v>403.44525099999998</v>
      </c>
      <c r="K96">
        <v>402.93319700000001</v>
      </c>
      <c r="L96">
        <v>405.78298999999998</v>
      </c>
      <c r="M96">
        <v>407.284943</v>
      </c>
      <c r="N96">
        <v>408.72778299999999</v>
      </c>
      <c r="O96">
        <v>408.34359699999999</v>
      </c>
      <c r="P96">
        <v>409.91067500000003</v>
      </c>
      <c r="Q96">
        <v>411.436981</v>
      </c>
      <c r="R96">
        <v>412.96395899999999</v>
      </c>
      <c r="S96">
        <v>414.20083599999998</v>
      </c>
      <c r="T96">
        <v>417.16793799999999</v>
      </c>
      <c r="U96">
        <v>419.36251800000002</v>
      </c>
      <c r="V96">
        <v>420.95077500000002</v>
      </c>
      <c r="W96">
        <v>422.74478099999999</v>
      </c>
      <c r="X96">
        <v>424.93060300000002</v>
      </c>
      <c r="Y96">
        <v>426.924286</v>
      </c>
      <c r="Z96">
        <v>428.90853900000002</v>
      </c>
      <c r="AA96">
        <v>431.12985200000003</v>
      </c>
      <c r="AB96">
        <v>433.08563199999998</v>
      </c>
      <c r="AC96">
        <v>434.85562099999999</v>
      </c>
      <c r="AD96">
        <v>436.59588600000001</v>
      </c>
      <c r="AE96">
        <v>438.59338400000001</v>
      </c>
      <c r="AF96">
        <v>440.32214399999998</v>
      </c>
      <c r="AG96">
        <v>442.527039</v>
      </c>
      <c r="AH96">
        <v>444.23315400000001</v>
      </c>
      <c r="AI96">
        <v>445.98498499999999</v>
      </c>
      <c r="AJ96" s="26">
        <v>2E-3</v>
      </c>
    </row>
    <row r="97" spans="1:36" x14ac:dyDescent="0.2">
      <c r="A97" t="s">
        <v>202</v>
      </c>
      <c r="B97" t="s">
        <v>453</v>
      </c>
      <c r="C97" t="s">
        <v>571</v>
      </c>
      <c r="D97" t="s">
        <v>565</v>
      </c>
      <c r="E97">
        <v>178.41598500000001</v>
      </c>
      <c r="F97">
        <v>171.79063400000001</v>
      </c>
      <c r="G97">
        <v>172.31167600000001</v>
      </c>
      <c r="H97">
        <v>173.26786799999999</v>
      </c>
      <c r="I97">
        <v>173.11189300000001</v>
      </c>
      <c r="J97">
        <v>173.04762299999999</v>
      </c>
      <c r="K97">
        <v>172.253342</v>
      </c>
      <c r="L97">
        <v>172.54336499999999</v>
      </c>
      <c r="M97">
        <v>172.880447</v>
      </c>
      <c r="N97">
        <v>173.12297100000001</v>
      </c>
      <c r="O97">
        <v>172.90554800000001</v>
      </c>
      <c r="P97">
        <v>173.270782</v>
      </c>
      <c r="Q97">
        <v>173.432571</v>
      </c>
      <c r="R97">
        <v>173.655045</v>
      </c>
      <c r="S97">
        <v>173.728622</v>
      </c>
      <c r="T97">
        <v>174.24157700000001</v>
      </c>
      <c r="U97">
        <v>174.56716900000001</v>
      </c>
      <c r="V97">
        <v>174.764893</v>
      </c>
      <c r="W97">
        <v>174.920334</v>
      </c>
      <c r="X97">
        <v>175.22143600000001</v>
      </c>
      <c r="Y97">
        <v>175.43042</v>
      </c>
      <c r="Z97">
        <v>175.63806199999999</v>
      </c>
      <c r="AA97">
        <v>175.89819299999999</v>
      </c>
      <c r="AB97">
        <v>176.09721400000001</v>
      </c>
      <c r="AC97">
        <v>176.23988299999999</v>
      </c>
      <c r="AD97">
        <v>176.36917099999999</v>
      </c>
      <c r="AE97">
        <v>176.56921399999999</v>
      </c>
      <c r="AF97">
        <v>176.70268200000001</v>
      </c>
      <c r="AG97">
        <v>176.95631399999999</v>
      </c>
      <c r="AH97">
        <v>177.071686</v>
      </c>
      <c r="AI97">
        <v>177.22753900000001</v>
      </c>
      <c r="AJ97" s="26">
        <v>0</v>
      </c>
    </row>
    <row r="98" spans="1:36" x14ac:dyDescent="0.2">
      <c r="A98" t="s">
        <v>203</v>
      </c>
      <c r="B98" t="s">
        <v>454</v>
      </c>
      <c r="C98" t="s">
        <v>572</v>
      </c>
      <c r="D98" t="s">
        <v>565</v>
      </c>
      <c r="E98">
        <v>247.41627500000001</v>
      </c>
      <c r="F98">
        <v>240.512146</v>
      </c>
      <c r="G98">
        <v>240.69371000000001</v>
      </c>
      <c r="H98">
        <v>241.00758400000001</v>
      </c>
      <c r="I98">
        <v>240.07029700000001</v>
      </c>
      <c r="J98">
        <v>239.76702900000001</v>
      </c>
      <c r="K98">
        <v>238.208496</v>
      </c>
      <c r="L98">
        <v>238.171829</v>
      </c>
      <c r="M98">
        <v>238.14645400000001</v>
      </c>
      <c r="N98">
        <v>238.05697599999999</v>
      </c>
      <c r="O98">
        <v>237.57188400000001</v>
      </c>
      <c r="P98">
        <v>237.59188800000001</v>
      </c>
      <c r="Q98">
        <v>237.43836999999999</v>
      </c>
      <c r="R98">
        <v>237.34234599999999</v>
      </c>
      <c r="S98">
        <v>237.38324</v>
      </c>
      <c r="T98">
        <v>237.776611</v>
      </c>
      <c r="U98">
        <v>238.04023699999999</v>
      </c>
      <c r="V98">
        <v>238.20869400000001</v>
      </c>
      <c r="W98">
        <v>238.306274</v>
      </c>
      <c r="X98">
        <v>238.52229299999999</v>
      </c>
      <c r="Y98">
        <v>238.66926599999999</v>
      </c>
      <c r="Z98">
        <v>238.810959</v>
      </c>
      <c r="AA98">
        <v>238.99894699999999</v>
      </c>
      <c r="AB98">
        <v>239.14924600000001</v>
      </c>
      <c r="AC98">
        <v>239.235535</v>
      </c>
      <c r="AD98">
        <v>239.31073000000001</v>
      </c>
      <c r="AE98">
        <v>239.448914</v>
      </c>
      <c r="AF98">
        <v>239.53109699999999</v>
      </c>
      <c r="AG98">
        <v>239.720551</v>
      </c>
      <c r="AH98">
        <v>239.78964199999999</v>
      </c>
      <c r="AI98">
        <v>239.88732899999999</v>
      </c>
      <c r="AJ98" s="26">
        <v>-1E-3</v>
      </c>
    </row>
    <row r="99" spans="1:36" x14ac:dyDescent="0.2">
      <c r="A99" t="s">
        <v>386</v>
      </c>
      <c r="B99" t="s">
        <v>455</v>
      </c>
      <c r="C99" t="s">
        <v>573</v>
      </c>
      <c r="D99" t="s">
        <v>565</v>
      </c>
      <c r="E99">
        <v>213.82260099999999</v>
      </c>
      <c r="F99">
        <v>198.06057699999999</v>
      </c>
      <c r="G99">
        <v>199.027817</v>
      </c>
      <c r="H99">
        <v>200.97167999999999</v>
      </c>
      <c r="I99">
        <v>201.03961200000001</v>
      </c>
      <c r="J99">
        <v>201.71698000000001</v>
      </c>
      <c r="K99">
        <v>200.69442699999999</v>
      </c>
      <c r="L99">
        <v>200.93859900000001</v>
      </c>
      <c r="M99">
        <v>201.55046100000001</v>
      </c>
      <c r="N99">
        <v>201.95468099999999</v>
      </c>
      <c r="O99">
        <v>201.40557899999999</v>
      </c>
      <c r="P99">
        <v>202.475571</v>
      </c>
      <c r="Q99">
        <v>202.64785800000001</v>
      </c>
      <c r="R99">
        <v>203.114746</v>
      </c>
      <c r="S99">
        <v>203.28698700000001</v>
      </c>
      <c r="T99">
        <v>204.46734599999999</v>
      </c>
      <c r="U99">
        <v>205.13052400000001</v>
      </c>
      <c r="V99">
        <v>205.65154999999999</v>
      </c>
      <c r="W99">
        <v>206.17358400000001</v>
      </c>
      <c r="X99">
        <v>207.012314</v>
      </c>
      <c r="Y99">
        <v>207.55368000000001</v>
      </c>
      <c r="Z99">
        <v>208.17756700000001</v>
      </c>
      <c r="AA99">
        <v>208.90785199999999</v>
      </c>
      <c r="AB99">
        <v>209.47164900000001</v>
      </c>
      <c r="AC99">
        <v>209.957932</v>
      </c>
      <c r="AD99">
        <v>210.402084</v>
      </c>
      <c r="AE99">
        <v>211.08248900000001</v>
      </c>
      <c r="AF99">
        <v>211.54608200000001</v>
      </c>
      <c r="AG99">
        <v>212.25730899999999</v>
      </c>
      <c r="AH99">
        <v>212.63467399999999</v>
      </c>
      <c r="AI99">
        <v>213.17115799999999</v>
      </c>
      <c r="AJ99" s="26">
        <v>0</v>
      </c>
    </row>
    <row r="100" spans="1:36" x14ac:dyDescent="0.2">
      <c r="A100" t="s">
        <v>294</v>
      </c>
      <c r="C100" t="s">
        <v>574</v>
      </c>
    </row>
    <row r="101" spans="1:36" x14ac:dyDescent="0.2">
      <c r="A101" t="s">
        <v>167</v>
      </c>
      <c r="B101" t="s">
        <v>456</v>
      </c>
      <c r="C101" t="s">
        <v>575</v>
      </c>
      <c r="D101" t="s">
        <v>565</v>
      </c>
      <c r="E101">
        <v>267.20330799999999</v>
      </c>
      <c r="F101">
        <v>264.82714800000002</v>
      </c>
      <c r="G101">
        <v>264.71029700000003</v>
      </c>
      <c r="H101">
        <v>264.533478</v>
      </c>
      <c r="I101">
        <v>263.82775900000001</v>
      </c>
      <c r="J101">
        <v>264.22122200000001</v>
      </c>
      <c r="K101">
        <v>264.13028000000003</v>
      </c>
      <c r="L101">
        <v>263.938965</v>
      </c>
      <c r="M101">
        <v>263.93414300000001</v>
      </c>
      <c r="N101">
        <v>264.05685399999999</v>
      </c>
      <c r="O101">
        <v>263.98663299999998</v>
      </c>
      <c r="P101">
        <v>264.07427999999999</v>
      </c>
      <c r="Q101">
        <v>263.92996199999999</v>
      </c>
      <c r="R101">
        <v>263.68258700000001</v>
      </c>
      <c r="S101">
        <v>263.57397500000002</v>
      </c>
      <c r="T101">
        <v>263.57910199999998</v>
      </c>
      <c r="U101">
        <v>263.57397500000002</v>
      </c>
      <c r="V101">
        <v>263.57363900000001</v>
      </c>
      <c r="W101">
        <v>263.750092</v>
      </c>
      <c r="X101">
        <v>263.87377900000001</v>
      </c>
      <c r="Y101">
        <v>264.01312300000001</v>
      </c>
      <c r="Z101">
        <v>264.16314699999998</v>
      </c>
      <c r="AA101">
        <v>264.37924199999998</v>
      </c>
      <c r="AB101">
        <v>264.50573700000001</v>
      </c>
      <c r="AC101">
        <v>264.65060399999999</v>
      </c>
      <c r="AD101">
        <v>264.82577500000002</v>
      </c>
      <c r="AE101">
        <v>265.01498400000003</v>
      </c>
      <c r="AF101">
        <v>265.15533399999998</v>
      </c>
      <c r="AG101">
        <v>265.33209199999999</v>
      </c>
      <c r="AH101">
        <v>265.48837300000002</v>
      </c>
      <c r="AI101">
        <v>265.62872299999998</v>
      </c>
      <c r="AJ101" s="26">
        <v>0</v>
      </c>
    </row>
    <row r="102" spans="1:36" x14ac:dyDescent="0.2">
      <c r="A102" t="s">
        <v>174</v>
      </c>
      <c r="B102" t="s">
        <v>457</v>
      </c>
      <c r="C102" t="s">
        <v>576</v>
      </c>
      <c r="D102" t="s">
        <v>565</v>
      </c>
      <c r="E102">
        <v>375.299286</v>
      </c>
      <c r="F102">
        <v>367.16421500000001</v>
      </c>
      <c r="G102">
        <v>367.91973899999999</v>
      </c>
      <c r="H102">
        <v>369.83270299999998</v>
      </c>
      <c r="I102">
        <v>370.93743899999998</v>
      </c>
      <c r="J102">
        <v>372.35168499999997</v>
      </c>
      <c r="K102">
        <v>373.31646699999999</v>
      </c>
      <c r="L102">
        <v>374.01129200000003</v>
      </c>
      <c r="M102">
        <v>374.98211700000002</v>
      </c>
      <c r="N102">
        <v>375.74191300000001</v>
      </c>
      <c r="O102">
        <v>375.89425699999998</v>
      </c>
      <c r="P102">
        <v>376.80212399999999</v>
      </c>
      <c r="Q102">
        <v>377.30914300000001</v>
      </c>
      <c r="R102">
        <v>377.83840900000001</v>
      </c>
      <c r="S102">
        <v>378.56655899999998</v>
      </c>
      <c r="T102">
        <v>379.92715500000003</v>
      </c>
      <c r="U102">
        <v>380.85537699999998</v>
      </c>
      <c r="V102">
        <v>381.39257800000001</v>
      </c>
      <c r="W102">
        <v>382.29254200000003</v>
      </c>
      <c r="X102">
        <v>383.128693</v>
      </c>
      <c r="Y102">
        <v>383.957245</v>
      </c>
      <c r="Z102">
        <v>384.79565400000001</v>
      </c>
      <c r="AA102">
        <v>385.82107500000001</v>
      </c>
      <c r="AB102">
        <v>386.59316999999999</v>
      </c>
      <c r="AC102">
        <v>387.36334199999999</v>
      </c>
      <c r="AD102">
        <v>388.17404199999999</v>
      </c>
      <c r="AE102">
        <v>389.063446</v>
      </c>
      <c r="AF102">
        <v>389.81170700000001</v>
      </c>
      <c r="AG102">
        <v>390.71627799999999</v>
      </c>
      <c r="AH102">
        <v>391.47753899999998</v>
      </c>
      <c r="AI102">
        <v>392.21426400000001</v>
      </c>
      <c r="AJ102" s="26">
        <v>1E-3</v>
      </c>
    </row>
    <row r="103" spans="1:36" x14ac:dyDescent="0.2">
      <c r="A103" t="s">
        <v>175</v>
      </c>
      <c r="B103" t="s">
        <v>458</v>
      </c>
      <c r="C103" t="s">
        <v>577</v>
      </c>
      <c r="D103" t="s">
        <v>565</v>
      </c>
      <c r="E103">
        <v>264.84722900000003</v>
      </c>
      <c r="F103">
        <v>263.77212500000002</v>
      </c>
      <c r="G103">
        <v>264.190765</v>
      </c>
      <c r="H103">
        <v>264.99954200000002</v>
      </c>
      <c r="I103">
        <v>265.55007899999998</v>
      </c>
      <c r="J103">
        <v>266.70498700000002</v>
      </c>
      <c r="K103">
        <v>266.46511800000002</v>
      </c>
      <c r="L103">
        <v>266.26080300000001</v>
      </c>
      <c r="M103">
        <v>266.07229599999999</v>
      </c>
      <c r="N103">
        <v>265.873108</v>
      </c>
      <c r="O103">
        <v>265.59069799999997</v>
      </c>
      <c r="P103">
        <v>265.41058299999997</v>
      </c>
      <c r="Q103">
        <v>265.19433600000002</v>
      </c>
      <c r="R103">
        <v>265.12329099999999</v>
      </c>
      <c r="S103">
        <v>265.05694599999998</v>
      </c>
      <c r="T103">
        <v>264.980591</v>
      </c>
      <c r="U103">
        <v>264.96362299999998</v>
      </c>
      <c r="V103">
        <v>264.93997200000001</v>
      </c>
      <c r="W103">
        <v>265.01449600000001</v>
      </c>
      <c r="X103">
        <v>265.06692500000003</v>
      </c>
      <c r="Y103">
        <v>265.12512199999998</v>
      </c>
      <c r="Z103">
        <v>265.19259599999998</v>
      </c>
      <c r="AA103">
        <v>265.30770899999999</v>
      </c>
      <c r="AB103">
        <v>265.36828600000001</v>
      </c>
      <c r="AC103">
        <v>265.43691999999999</v>
      </c>
      <c r="AD103">
        <v>265.52517699999999</v>
      </c>
      <c r="AE103">
        <v>265.62359600000002</v>
      </c>
      <c r="AF103">
        <v>265.69363399999997</v>
      </c>
      <c r="AG103">
        <v>265.78793300000001</v>
      </c>
      <c r="AH103">
        <v>265.86721799999998</v>
      </c>
      <c r="AI103">
        <v>265.93823200000003</v>
      </c>
      <c r="AJ103" s="26">
        <v>0</v>
      </c>
    </row>
    <row r="104" spans="1:36" x14ac:dyDescent="0.2">
      <c r="A104" t="s">
        <v>176</v>
      </c>
      <c r="B104" t="s">
        <v>459</v>
      </c>
      <c r="C104" t="s">
        <v>578</v>
      </c>
      <c r="D104" t="s">
        <v>565</v>
      </c>
      <c r="E104">
        <v>292.66171300000002</v>
      </c>
      <c r="F104">
        <v>293.37377900000001</v>
      </c>
      <c r="G104">
        <v>295.25393700000001</v>
      </c>
      <c r="H104">
        <v>297.22082499999999</v>
      </c>
      <c r="I104">
        <v>299.08526599999999</v>
      </c>
      <c r="J104">
        <v>301.48339800000002</v>
      </c>
      <c r="K104">
        <v>301.58496100000002</v>
      </c>
      <c r="L104">
        <v>301.63659699999999</v>
      </c>
      <c r="M104">
        <v>301.71176100000002</v>
      </c>
      <c r="N104">
        <v>301.771118</v>
      </c>
      <c r="O104">
        <v>301.75543199999998</v>
      </c>
      <c r="P104">
        <v>301.868988</v>
      </c>
      <c r="Q104">
        <v>301.94876099999999</v>
      </c>
      <c r="R104">
        <v>302.021027</v>
      </c>
      <c r="S104">
        <v>302.04803500000003</v>
      </c>
      <c r="T104">
        <v>302.175568</v>
      </c>
      <c r="U104">
        <v>302.27221700000001</v>
      </c>
      <c r="V104">
        <v>302.35592700000001</v>
      </c>
      <c r="W104">
        <v>302.44125400000001</v>
      </c>
      <c r="X104">
        <v>302.54388399999999</v>
      </c>
      <c r="Y104">
        <v>302.63232399999998</v>
      </c>
      <c r="Z104">
        <v>302.62463400000001</v>
      </c>
      <c r="AA104">
        <v>302.71984900000001</v>
      </c>
      <c r="AB104">
        <v>302.68051100000002</v>
      </c>
      <c r="AC104">
        <v>302.68511999999998</v>
      </c>
      <c r="AD104">
        <v>302.74838299999999</v>
      </c>
      <c r="AE104">
        <v>302.814392</v>
      </c>
      <c r="AF104">
        <v>302.82549999999998</v>
      </c>
      <c r="AG104">
        <v>302.86715700000002</v>
      </c>
      <c r="AH104">
        <v>302.91604599999999</v>
      </c>
      <c r="AI104">
        <v>302.94180299999999</v>
      </c>
      <c r="AJ104" s="26">
        <v>1E-3</v>
      </c>
    </row>
    <row r="105" spans="1:36" x14ac:dyDescent="0.2">
      <c r="A105" t="s">
        <v>177</v>
      </c>
      <c r="B105" t="s">
        <v>460</v>
      </c>
      <c r="C105" t="s">
        <v>579</v>
      </c>
      <c r="D105" t="s">
        <v>565</v>
      </c>
      <c r="E105">
        <v>280.85913099999999</v>
      </c>
      <c r="F105">
        <v>276.20214800000002</v>
      </c>
      <c r="G105">
        <v>275.335083</v>
      </c>
      <c r="H105">
        <v>274.98111</v>
      </c>
      <c r="I105">
        <v>274.63751200000002</v>
      </c>
      <c r="J105">
        <v>274.64282200000002</v>
      </c>
      <c r="K105">
        <v>275.463257</v>
      </c>
      <c r="L105">
        <v>275.56213400000001</v>
      </c>
      <c r="M105">
        <v>275.83544899999998</v>
      </c>
      <c r="N105">
        <v>275.82843000000003</v>
      </c>
      <c r="O105">
        <v>275.654358</v>
      </c>
      <c r="P105">
        <v>275.73144500000001</v>
      </c>
      <c r="Q105">
        <v>275.83932499999997</v>
      </c>
      <c r="R105">
        <v>275.75817899999998</v>
      </c>
      <c r="S105">
        <v>275.71521000000001</v>
      </c>
      <c r="T105">
        <v>276.00528000000003</v>
      </c>
      <c r="U105">
        <v>276.18359400000003</v>
      </c>
      <c r="V105">
        <v>276.19674700000002</v>
      </c>
      <c r="W105">
        <v>276.42645299999998</v>
      </c>
      <c r="X105">
        <v>276.67068499999999</v>
      </c>
      <c r="Y105">
        <v>276.8974</v>
      </c>
      <c r="Z105">
        <v>277.13165300000003</v>
      </c>
      <c r="AA105">
        <v>277.42208900000003</v>
      </c>
      <c r="AB105">
        <v>277.66915899999998</v>
      </c>
      <c r="AC105">
        <v>277.916473</v>
      </c>
      <c r="AD105">
        <v>278.15429699999999</v>
      </c>
      <c r="AE105">
        <v>278.41598499999998</v>
      </c>
      <c r="AF105">
        <v>278.653503</v>
      </c>
      <c r="AG105">
        <v>278.932098</v>
      </c>
      <c r="AH105">
        <v>279.15643299999999</v>
      </c>
      <c r="AI105">
        <v>279.38372800000002</v>
      </c>
      <c r="AJ105" s="26">
        <v>0</v>
      </c>
    </row>
    <row r="106" spans="1:36" x14ac:dyDescent="0.2">
      <c r="A106" t="s">
        <v>178</v>
      </c>
      <c r="B106" t="s">
        <v>461</v>
      </c>
      <c r="C106" t="s">
        <v>580</v>
      </c>
      <c r="D106" t="s">
        <v>565</v>
      </c>
      <c r="E106">
        <v>372.66549700000002</v>
      </c>
      <c r="F106">
        <v>369.30316199999999</v>
      </c>
      <c r="G106">
        <v>370.12768599999998</v>
      </c>
      <c r="H106">
        <v>371.65008499999999</v>
      </c>
      <c r="I106">
        <v>372.68633999999997</v>
      </c>
      <c r="J106">
        <v>373.57882699999999</v>
      </c>
      <c r="K106">
        <v>374.16961700000002</v>
      </c>
      <c r="L106">
        <v>374.56130999999999</v>
      </c>
      <c r="M106">
        <v>375.04361</v>
      </c>
      <c r="N106">
        <v>375.44192500000003</v>
      </c>
      <c r="O106">
        <v>375.57449300000002</v>
      </c>
      <c r="P106">
        <v>376.04510499999998</v>
      </c>
      <c r="Q106">
        <v>376.41778599999998</v>
      </c>
      <c r="R106">
        <v>376.90859999999998</v>
      </c>
      <c r="S106">
        <v>377.247345</v>
      </c>
      <c r="T106">
        <v>377.73983800000002</v>
      </c>
      <c r="U106">
        <v>378.15670799999998</v>
      </c>
      <c r="V106">
        <v>378.448486</v>
      </c>
      <c r="W106">
        <v>378.80361900000003</v>
      </c>
      <c r="X106">
        <v>379.22445699999997</v>
      </c>
      <c r="Y106">
        <v>379.57440200000002</v>
      </c>
      <c r="Z106">
        <v>379.88452100000001</v>
      </c>
      <c r="AA106">
        <v>380.330353</v>
      </c>
      <c r="AB106">
        <v>380.57931500000001</v>
      </c>
      <c r="AC106">
        <v>380.86245700000001</v>
      </c>
      <c r="AD106">
        <v>381.18438700000002</v>
      </c>
      <c r="AE106">
        <v>381.53549199999998</v>
      </c>
      <c r="AF106">
        <v>381.79827899999998</v>
      </c>
      <c r="AG106">
        <v>382.107574</v>
      </c>
      <c r="AH106">
        <v>382.38879400000002</v>
      </c>
      <c r="AI106">
        <v>382.62976099999997</v>
      </c>
      <c r="AJ106" s="26">
        <v>1E-3</v>
      </c>
    </row>
    <row r="107" spans="1:36" x14ac:dyDescent="0.2">
      <c r="A107" t="s">
        <v>202</v>
      </c>
      <c r="B107" t="s">
        <v>462</v>
      </c>
      <c r="C107" t="s">
        <v>581</v>
      </c>
      <c r="D107" t="s">
        <v>565</v>
      </c>
      <c r="E107">
        <v>201.09648100000001</v>
      </c>
      <c r="F107">
        <v>194.61265599999999</v>
      </c>
      <c r="G107">
        <v>194.84983800000001</v>
      </c>
      <c r="H107">
        <v>196.290695</v>
      </c>
      <c r="I107">
        <v>197.42768899999999</v>
      </c>
      <c r="J107">
        <v>196.61227400000001</v>
      </c>
      <c r="K107">
        <v>197.231415</v>
      </c>
      <c r="L107">
        <v>197.448578</v>
      </c>
      <c r="M107">
        <v>197.82255599999999</v>
      </c>
      <c r="N107">
        <v>198.091568</v>
      </c>
      <c r="O107">
        <v>197.86463900000001</v>
      </c>
      <c r="P107">
        <v>198.24722299999999</v>
      </c>
      <c r="Q107">
        <v>198.412689</v>
      </c>
      <c r="R107">
        <v>198.88453699999999</v>
      </c>
      <c r="S107">
        <v>199.42031900000001</v>
      </c>
      <c r="T107">
        <v>200.433594</v>
      </c>
      <c r="U107">
        <v>201.24903900000001</v>
      </c>
      <c r="V107">
        <v>201.935181</v>
      </c>
      <c r="W107">
        <v>202.62416099999999</v>
      </c>
      <c r="X107">
        <v>203.435562</v>
      </c>
      <c r="Y107">
        <v>204.157501</v>
      </c>
      <c r="Z107">
        <v>204.86747700000001</v>
      </c>
      <c r="AA107">
        <v>205.64936800000001</v>
      </c>
      <c r="AB107">
        <v>206.34620699999999</v>
      </c>
      <c r="AC107">
        <v>206.98909</v>
      </c>
      <c r="AD107">
        <v>207.62097199999999</v>
      </c>
      <c r="AE107">
        <v>208.32058699999999</v>
      </c>
      <c r="AF107">
        <v>208.94328300000001</v>
      </c>
      <c r="AG107">
        <v>209.68902600000001</v>
      </c>
      <c r="AH107">
        <v>210.29354900000001</v>
      </c>
      <c r="AI107">
        <v>210.905472</v>
      </c>
      <c r="AJ107" s="26">
        <v>2E-3</v>
      </c>
    </row>
    <row r="108" spans="1:36" x14ac:dyDescent="0.2">
      <c r="A108" t="s">
        <v>203</v>
      </c>
      <c r="B108" t="s">
        <v>463</v>
      </c>
      <c r="C108" t="s">
        <v>582</v>
      </c>
      <c r="D108" t="s">
        <v>565</v>
      </c>
      <c r="E108">
        <v>300.39917000000003</v>
      </c>
      <c r="F108">
        <v>291.67028800000003</v>
      </c>
      <c r="G108">
        <v>292.55999800000001</v>
      </c>
      <c r="H108">
        <v>292.24060100000003</v>
      </c>
      <c r="I108">
        <v>291.76367199999999</v>
      </c>
      <c r="J108">
        <v>291.394318</v>
      </c>
      <c r="K108">
        <v>291.48831200000001</v>
      </c>
      <c r="L108">
        <v>292.12423699999999</v>
      </c>
      <c r="M108">
        <v>292.79409800000002</v>
      </c>
      <c r="N108">
        <v>293.32656900000001</v>
      </c>
      <c r="O108">
        <v>293.15570100000002</v>
      </c>
      <c r="P108">
        <v>293.84536700000001</v>
      </c>
      <c r="Q108">
        <v>294.35159299999998</v>
      </c>
      <c r="R108">
        <v>294.77517699999999</v>
      </c>
      <c r="S108">
        <v>295.17806999999999</v>
      </c>
      <c r="T108">
        <v>296.51040599999999</v>
      </c>
      <c r="U108">
        <v>297.52868699999999</v>
      </c>
      <c r="V108">
        <v>298.32345600000002</v>
      </c>
      <c r="W108">
        <v>299.31924400000003</v>
      </c>
      <c r="X108">
        <v>300.37503099999998</v>
      </c>
      <c r="Y108">
        <v>301.35012799999998</v>
      </c>
      <c r="Z108">
        <v>302.34179699999999</v>
      </c>
      <c r="AA108">
        <v>303.45251500000001</v>
      </c>
      <c r="AB108">
        <v>304.41421500000001</v>
      </c>
      <c r="AC108">
        <v>305.31948899999998</v>
      </c>
      <c r="AD108">
        <v>306.23117100000002</v>
      </c>
      <c r="AE108">
        <v>307.23586999999998</v>
      </c>
      <c r="AF108">
        <v>308.12075800000002</v>
      </c>
      <c r="AG108">
        <v>309.17926</v>
      </c>
      <c r="AH108">
        <v>310.05380200000002</v>
      </c>
      <c r="AI108">
        <v>310.92623900000001</v>
      </c>
      <c r="AJ108" s="26">
        <v>1E-3</v>
      </c>
    </row>
    <row r="109" spans="1:36" x14ac:dyDescent="0.2">
      <c r="A109" t="s">
        <v>398</v>
      </c>
      <c r="B109" t="s">
        <v>464</v>
      </c>
      <c r="C109" t="s">
        <v>583</v>
      </c>
      <c r="D109" t="s">
        <v>565</v>
      </c>
      <c r="E109">
        <v>289.65960699999999</v>
      </c>
      <c r="F109">
        <v>284.98284899999999</v>
      </c>
      <c r="G109">
        <v>284.85678100000001</v>
      </c>
      <c r="H109">
        <v>285.43997200000001</v>
      </c>
      <c r="I109">
        <v>285.917755</v>
      </c>
      <c r="J109">
        <v>286.02777099999997</v>
      </c>
      <c r="K109">
        <v>286.55542000000003</v>
      </c>
      <c r="L109">
        <v>287.08874500000002</v>
      </c>
      <c r="M109">
        <v>287.66677900000002</v>
      </c>
      <c r="N109">
        <v>288.153931</v>
      </c>
      <c r="O109">
        <v>288.17465199999998</v>
      </c>
      <c r="P109">
        <v>288.65420499999999</v>
      </c>
      <c r="Q109">
        <v>289.078552</v>
      </c>
      <c r="R109">
        <v>289.48599200000001</v>
      </c>
      <c r="S109">
        <v>289.99963400000001</v>
      </c>
      <c r="T109">
        <v>291.00979599999999</v>
      </c>
      <c r="U109">
        <v>291.89016700000002</v>
      </c>
      <c r="V109">
        <v>292.52465799999999</v>
      </c>
      <c r="W109">
        <v>293.30731200000002</v>
      </c>
      <c r="X109">
        <v>294.11663800000002</v>
      </c>
      <c r="Y109">
        <v>294.90924100000001</v>
      </c>
      <c r="Z109">
        <v>295.68347199999999</v>
      </c>
      <c r="AA109">
        <v>296.559753</v>
      </c>
      <c r="AB109">
        <v>297.32153299999999</v>
      </c>
      <c r="AC109">
        <v>298.039581</v>
      </c>
      <c r="AD109">
        <v>298.768799</v>
      </c>
      <c r="AE109">
        <v>299.54193099999998</v>
      </c>
      <c r="AF109">
        <v>300.24505599999998</v>
      </c>
      <c r="AG109">
        <v>301.05334499999998</v>
      </c>
      <c r="AH109">
        <v>301.76693699999998</v>
      </c>
      <c r="AI109">
        <v>302.44528200000002</v>
      </c>
      <c r="AJ109" s="26">
        <v>1E-3</v>
      </c>
    </row>
    <row r="110" spans="1:36" x14ac:dyDescent="0.2">
      <c r="A110" t="s">
        <v>157</v>
      </c>
      <c r="C110" t="s">
        <v>584</v>
      </c>
    </row>
    <row r="111" spans="1:36" x14ac:dyDescent="0.2">
      <c r="A111" t="s">
        <v>261</v>
      </c>
      <c r="C111" t="s">
        <v>585</v>
      </c>
    </row>
    <row r="112" spans="1:36" x14ac:dyDescent="0.2">
      <c r="A112" t="s">
        <v>372</v>
      </c>
      <c r="B112" t="s">
        <v>465</v>
      </c>
      <c r="C112" t="s">
        <v>586</v>
      </c>
      <c r="D112" t="s">
        <v>587</v>
      </c>
      <c r="E112">
        <v>3027.7695309999999</v>
      </c>
      <c r="F112">
        <v>3021.7705080000001</v>
      </c>
      <c r="G112">
        <v>3021.9887699999999</v>
      </c>
      <c r="H112">
        <v>3014.2978520000001</v>
      </c>
      <c r="I112">
        <v>3005.8103030000002</v>
      </c>
      <c r="J112">
        <v>2998.3481449999999</v>
      </c>
      <c r="K112">
        <v>2961.0322270000001</v>
      </c>
      <c r="L112">
        <v>2963.179443</v>
      </c>
      <c r="M112">
        <v>2963.7951659999999</v>
      </c>
      <c r="N112">
        <v>2964.399414</v>
      </c>
      <c r="O112">
        <v>2965.0659179999998</v>
      </c>
      <c r="P112">
        <v>2965.8388669999999</v>
      </c>
      <c r="Q112">
        <v>2966.607422</v>
      </c>
      <c r="R112">
        <v>2967.4221189999998</v>
      </c>
      <c r="S112">
        <v>2967.2973630000001</v>
      </c>
      <c r="T112">
        <v>2967.0778810000002</v>
      </c>
      <c r="U112">
        <v>2966.835693</v>
      </c>
      <c r="V112">
        <v>2966.3486330000001</v>
      </c>
      <c r="W112">
        <v>2966.4108890000002</v>
      </c>
      <c r="X112">
        <v>2966.39624</v>
      </c>
      <c r="Y112">
        <v>2966.5170899999998</v>
      </c>
      <c r="Z112">
        <v>2966.6635740000002</v>
      </c>
      <c r="AA112">
        <v>2966.6591800000001</v>
      </c>
      <c r="AB112">
        <v>2966.8461910000001</v>
      </c>
      <c r="AC112">
        <v>2966.9982909999999</v>
      </c>
      <c r="AD112">
        <v>2967.0847170000002</v>
      </c>
      <c r="AE112">
        <v>2967.139893</v>
      </c>
      <c r="AF112">
        <v>2967.1059570000002</v>
      </c>
      <c r="AG112">
        <v>2967.0751949999999</v>
      </c>
      <c r="AH112">
        <v>2967.0510250000002</v>
      </c>
      <c r="AI112">
        <v>2967.0610350000002</v>
      </c>
      <c r="AJ112" s="26">
        <v>-1E-3</v>
      </c>
    </row>
    <row r="113" spans="1:36" x14ac:dyDescent="0.2">
      <c r="A113" t="s">
        <v>374</v>
      </c>
      <c r="B113" t="s">
        <v>466</v>
      </c>
      <c r="C113" t="s">
        <v>588</v>
      </c>
      <c r="D113" t="s">
        <v>587</v>
      </c>
      <c r="E113">
        <v>3387.0034179999998</v>
      </c>
      <c r="F113">
        <v>3361.1926269999999</v>
      </c>
      <c r="G113">
        <v>3366.1684570000002</v>
      </c>
      <c r="H113">
        <v>3353.4440920000002</v>
      </c>
      <c r="I113">
        <v>3335.243164</v>
      </c>
      <c r="J113">
        <v>3321.750732</v>
      </c>
      <c r="K113">
        <v>3301.7165530000002</v>
      </c>
      <c r="L113">
        <v>3304.7402339999999</v>
      </c>
      <c r="M113">
        <v>3305.209961</v>
      </c>
      <c r="N113">
        <v>3305.9284670000002</v>
      </c>
      <c r="O113">
        <v>3306.6000979999999</v>
      </c>
      <c r="P113">
        <v>3307.360107</v>
      </c>
      <c r="Q113">
        <v>3308.0239259999998</v>
      </c>
      <c r="R113">
        <v>3308.6833499999998</v>
      </c>
      <c r="S113">
        <v>3308.8500979999999</v>
      </c>
      <c r="T113">
        <v>3308.9885250000002</v>
      </c>
      <c r="U113">
        <v>3308.6088869999999</v>
      </c>
      <c r="V113">
        <v>3308.1813959999999</v>
      </c>
      <c r="W113">
        <v>3308.3071289999998</v>
      </c>
      <c r="X113">
        <v>3308.1560060000002</v>
      </c>
      <c r="Y113">
        <v>3308.0485840000001</v>
      </c>
      <c r="Z113">
        <v>3307.9262699999999</v>
      </c>
      <c r="AA113">
        <v>3307.92749</v>
      </c>
      <c r="AB113">
        <v>3307.7641600000002</v>
      </c>
      <c r="AC113">
        <v>3307.6616210000002</v>
      </c>
      <c r="AD113">
        <v>3307.5859380000002</v>
      </c>
      <c r="AE113">
        <v>3307.5273440000001</v>
      </c>
      <c r="AF113">
        <v>3307.3547359999998</v>
      </c>
      <c r="AG113">
        <v>3307.1992190000001</v>
      </c>
      <c r="AH113">
        <v>3307.1335450000001</v>
      </c>
      <c r="AI113">
        <v>3307.0161130000001</v>
      </c>
      <c r="AJ113" s="26">
        <v>-1E-3</v>
      </c>
    </row>
    <row r="114" spans="1:36" x14ac:dyDescent="0.2">
      <c r="A114" t="s">
        <v>376</v>
      </c>
      <c r="B114" t="s">
        <v>467</v>
      </c>
      <c r="C114" t="s">
        <v>589</v>
      </c>
      <c r="D114" t="s">
        <v>587</v>
      </c>
      <c r="E114">
        <v>3139.8608399999998</v>
      </c>
      <c r="F114">
        <v>3141.09375</v>
      </c>
      <c r="G114">
        <v>3153.286865</v>
      </c>
      <c r="H114">
        <v>3166.383789</v>
      </c>
      <c r="I114">
        <v>3164.7639159999999</v>
      </c>
      <c r="J114">
        <v>3156.5703119999998</v>
      </c>
      <c r="K114">
        <v>3126.5085450000001</v>
      </c>
      <c r="L114">
        <v>3128.1057129999999</v>
      </c>
      <c r="M114">
        <v>3128.8371579999998</v>
      </c>
      <c r="N114">
        <v>3129.4841310000002</v>
      </c>
      <c r="O114">
        <v>3130.1064449999999</v>
      </c>
      <c r="P114">
        <v>3130.826904</v>
      </c>
      <c r="Q114">
        <v>3131.474365</v>
      </c>
      <c r="R114">
        <v>3132.1601559999999</v>
      </c>
      <c r="S114">
        <v>3132.3149410000001</v>
      </c>
      <c r="T114">
        <v>3132.3754880000001</v>
      </c>
      <c r="U114">
        <v>3132.2741700000001</v>
      </c>
      <c r="V114">
        <v>3132.1755370000001</v>
      </c>
      <c r="W114">
        <v>3132.1188959999999</v>
      </c>
      <c r="X114">
        <v>3132.0874020000001</v>
      </c>
      <c r="Y114">
        <v>3132.036865</v>
      </c>
      <c r="Z114">
        <v>3132.005615</v>
      </c>
      <c r="AA114">
        <v>3131.992432</v>
      </c>
      <c r="AB114">
        <v>3131.9626459999999</v>
      </c>
      <c r="AC114">
        <v>3131.943115</v>
      </c>
      <c r="AD114">
        <v>3131.9396969999998</v>
      </c>
      <c r="AE114">
        <v>3131.9423830000001</v>
      </c>
      <c r="AF114">
        <v>3131.936768</v>
      </c>
      <c r="AG114">
        <v>3131.936279</v>
      </c>
      <c r="AH114">
        <v>3131.9328609999998</v>
      </c>
      <c r="AI114">
        <v>3131.929932</v>
      </c>
      <c r="AJ114" s="26">
        <v>0</v>
      </c>
    </row>
    <row r="115" spans="1:36" x14ac:dyDescent="0.2">
      <c r="A115" t="s">
        <v>378</v>
      </c>
      <c r="B115" t="s">
        <v>468</v>
      </c>
      <c r="C115" t="s">
        <v>590</v>
      </c>
      <c r="D115" t="s">
        <v>587</v>
      </c>
      <c r="E115">
        <v>3201.273193</v>
      </c>
      <c r="F115">
        <v>3192.9277339999999</v>
      </c>
      <c r="G115">
        <v>3196.2202149999998</v>
      </c>
      <c r="H115">
        <v>3200.2145999999998</v>
      </c>
      <c r="I115">
        <v>3195.8469239999999</v>
      </c>
      <c r="J115">
        <v>3190.3564449999999</v>
      </c>
      <c r="K115">
        <v>3181.2282709999999</v>
      </c>
      <c r="L115">
        <v>3182.320557</v>
      </c>
      <c r="M115">
        <v>3182.529297</v>
      </c>
      <c r="N115">
        <v>3183.038818</v>
      </c>
      <c r="O115">
        <v>3183.530518</v>
      </c>
      <c r="P115">
        <v>3184.0607909999999</v>
      </c>
      <c r="Q115">
        <v>3184.5534670000002</v>
      </c>
      <c r="R115">
        <v>3185.1096189999998</v>
      </c>
      <c r="S115">
        <v>3185.1540530000002</v>
      </c>
      <c r="T115">
        <v>3185.045654</v>
      </c>
      <c r="U115">
        <v>3184.8901369999999</v>
      </c>
      <c r="V115">
        <v>3184.7678219999998</v>
      </c>
      <c r="W115">
        <v>3184.704346</v>
      </c>
      <c r="X115">
        <v>3184.6840820000002</v>
      </c>
      <c r="Y115">
        <v>3184.6865229999999</v>
      </c>
      <c r="Z115">
        <v>3184.71875</v>
      </c>
      <c r="AA115">
        <v>3184.7380370000001</v>
      </c>
      <c r="AB115">
        <v>3184.773682</v>
      </c>
      <c r="AC115">
        <v>3184.8000489999999</v>
      </c>
      <c r="AD115">
        <v>3184.8198240000002</v>
      </c>
      <c r="AE115">
        <v>3184.841797</v>
      </c>
      <c r="AF115">
        <v>3184.867432</v>
      </c>
      <c r="AG115">
        <v>3184.8896479999999</v>
      </c>
      <c r="AH115">
        <v>3184.8979490000002</v>
      </c>
      <c r="AI115">
        <v>3184.914307</v>
      </c>
      <c r="AJ115" s="26">
        <v>0</v>
      </c>
    </row>
    <row r="116" spans="1:36" x14ac:dyDescent="0.2">
      <c r="A116" t="s">
        <v>380</v>
      </c>
      <c r="B116" t="s">
        <v>469</v>
      </c>
      <c r="C116" t="s">
        <v>591</v>
      </c>
      <c r="D116" t="s">
        <v>587</v>
      </c>
      <c r="E116">
        <v>3527.2629390000002</v>
      </c>
      <c r="F116">
        <v>3507.2558589999999</v>
      </c>
      <c r="G116">
        <v>3509.068115</v>
      </c>
      <c r="H116">
        <v>3503.398682</v>
      </c>
      <c r="I116">
        <v>3499.5065920000002</v>
      </c>
      <c r="J116">
        <v>3491.0095209999999</v>
      </c>
      <c r="K116">
        <v>3478.0834960000002</v>
      </c>
      <c r="L116">
        <v>3479.6889649999998</v>
      </c>
      <c r="M116">
        <v>3479.7080080000001</v>
      </c>
      <c r="N116">
        <v>3480.2036130000001</v>
      </c>
      <c r="O116">
        <v>3480.6611330000001</v>
      </c>
      <c r="P116">
        <v>3481.1147460000002</v>
      </c>
      <c r="Q116">
        <v>3481.5437010000001</v>
      </c>
      <c r="R116">
        <v>3481.9433589999999</v>
      </c>
      <c r="S116">
        <v>3481.8347170000002</v>
      </c>
      <c r="T116">
        <v>3481.6691890000002</v>
      </c>
      <c r="U116">
        <v>3481.5415039999998</v>
      </c>
      <c r="V116">
        <v>3481.3835450000001</v>
      </c>
      <c r="W116">
        <v>3481.376221</v>
      </c>
      <c r="X116">
        <v>3481.3522950000001</v>
      </c>
      <c r="Y116">
        <v>3481.3618160000001</v>
      </c>
      <c r="Z116">
        <v>3481.3664549999999</v>
      </c>
      <c r="AA116">
        <v>3481.389404</v>
      </c>
      <c r="AB116">
        <v>3481.4101559999999</v>
      </c>
      <c r="AC116">
        <v>3481.4345699999999</v>
      </c>
      <c r="AD116">
        <v>3481.4582519999999</v>
      </c>
      <c r="AE116">
        <v>3481.4790039999998</v>
      </c>
      <c r="AF116">
        <v>3481.5053710000002</v>
      </c>
      <c r="AG116">
        <v>3481.8959960000002</v>
      </c>
      <c r="AH116">
        <v>3482.0971679999998</v>
      </c>
      <c r="AI116">
        <v>3482.4648440000001</v>
      </c>
      <c r="AJ116" s="26">
        <v>0</v>
      </c>
    </row>
    <row r="117" spans="1:36" x14ac:dyDescent="0.2">
      <c r="A117" t="s">
        <v>382</v>
      </c>
      <c r="B117" t="s">
        <v>470</v>
      </c>
      <c r="C117" t="s">
        <v>592</v>
      </c>
      <c r="D117" t="s">
        <v>587</v>
      </c>
      <c r="E117">
        <v>3169.327393</v>
      </c>
      <c r="F117">
        <v>3147.7946780000002</v>
      </c>
      <c r="G117">
        <v>3147.0327149999998</v>
      </c>
      <c r="H117">
        <v>3142.3972170000002</v>
      </c>
      <c r="I117">
        <v>3136.4804690000001</v>
      </c>
      <c r="J117">
        <v>3136.3083499999998</v>
      </c>
      <c r="K117">
        <v>3121.3469239999999</v>
      </c>
      <c r="L117">
        <v>3125.6843260000001</v>
      </c>
      <c r="M117">
        <v>3126.376953</v>
      </c>
      <c r="N117">
        <v>3127.391357</v>
      </c>
      <c r="O117">
        <v>3128.0378420000002</v>
      </c>
      <c r="P117">
        <v>3128.6328119999998</v>
      </c>
      <c r="Q117">
        <v>3128.5454100000002</v>
      </c>
      <c r="R117">
        <v>3128.0378420000002</v>
      </c>
      <c r="S117">
        <v>3127.2673340000001</v>
      </c>
      <c r="T117">
        <v>3127.0561520000001</v>
      </c>
      <c r="U117">
        <v>3126.4960940000001</v>
      </c>
      <c r="V117">
        <v>3125.648193</v>
      </c>
      <c r="W117">
        <v>3125.7058109999998</v>
      </c>
      <c r="X117">
        <v>3125.3215329999998</v>
      </c>
      <c r="Y117">
        <v>3125.203125</v>
      </c>
      <c r="Z117">
        <v>3125.0903320000002</v>
      </c>
      <c r="AA117">
        <v>3125.0656739999999</v>
      </c>
      <c r="AB117">
        <v>3124.9289549999999</v>
      </c>
      <c r="AC117">
        <v>3124.850586</v>
      </c>
      <c r="AD117">
        <v>3124.8237300000001</v>
      </c>
      <c r="AE117">
        <v>3124.79126</v>
      </c>
      <c r="AF117">
        <v>3124.6936040000001</v>
      </c>
      <c r="AG117">
        <v>3124.6416020000001</v>
      </c>
      <c r="AH117">
        <v>3124.6152339999999</v>
      </c>
      <c r="AI117">
        <v>3124.5720209999999</v>
      </c>
      <c r="AJ117" s="26">
        <v>0</v>
      </c>
    </row>
    <row r="118" spans="1:36" x14ac:dyDescent="0.2">
      <c r="A118" t="s">
        <v>202</v>
      </c>
      <c r="B118" t="s">
        <v>471</v>
      </c>
      <c r="C118" t="s">
        <v>593</v>
      </c>
      <c r="D118" t="s">
        <v>587</v>
      </c>
      <c r="E118">
        <v>3343.6110840000001</v>
      </c>
      <c r="F118">
        <v>3343.5627439999998</v>
      </c>
      <c r="G118">
        <v>3352.4108890000002</v>
      </c>
      <c r="H118">
        <v>3360.1259770000001</v>
      </c>
      <c r="I118">
        <v>3354.2966310000002</v>
      </c>
      <c r="J118">
        <v>3343.0827640000002</v>
      </c>
      <c r="K118">
        <v>3329.9257809999999</v>
      </c>
      <c r="L118">
        <v>3331.1115719999998</v>
      </c>
      <c r="M118">
        <v>3331.70874</v>
      </c>
      <c r="N118">
        <v>3332.244385</v>
      </c>
      <c r="O118">
        <v>3332.773682</v>
      </c>
      <c r="P118">
        <v>3333.3244629999999</v>
      </c>
      <c r="Q118">
        <v>3333.8579100000002</v>
      </c>
      <c r="R118">
        <v>3334.3991700000001</v>
      </c>
      <c r="S118">
        <v>3334.4304200000001</v>
      </c>
      <c r="T118">
        <v>3334.3759770000001</v>
      </c>
      <c r="U118">
        <v>3334.2856449999999</v>
      </c>
      <c r="V118">
        <v>3334.1958009999998</v>
      </c>
      <c r="W118">
        <v>3334.0991210000002</v>
      </c>
      <c r="X118">
        <v>3334.0085450000001</v>
      </c>
      <c r="Y118">
        <v>3333.9375</v>
      </c>
      <c r="Z118">
        <v>3333.8840329999998</v>
      </c>
      <c r="AA118">
        <v>3333.8579100000002</v>
      </c>
      <c r="AB118">
        <v>3333.8173830000001</v>
      </c>
      <c r="AC118">
        <v>3333.7910160000001</v>
      </c>
      <c r="AD118">
        <v>3333.7836910000001</v>
      </c>
      <c r="AE118">
        <v>3333.7841800000001</v>
      </c>
      <c r="AF118">
        <v>3333.7729490000002</v>
      </c>
      <c r="AG118">
        <v>3333.7666020000001</v>
      </c>
      <c r="AH118">
        <v>3333.7602539999998</v>
      </c>
      <c r="AI118">
        <v>3333.7534179999998</v>
      </c>
      <c r="AJ118" s="26">
        <v>0</v>
      </c>
    </row>
    <row r="119" spans="1:36" x14ac:dyDescent="0.2">
      <c r="A119" t="s">
        <v>203</v>
      </c>
      <c r="B119" t="s">
        <v>472</v>
      </c>
      <c r="C119" t="s">
        <v>594</v>
      </c>
      <c r="D119" t="s">
        <v>587</v>
      </c>
      <c r="E119">
        <v>3848.405518</v>
      </c>
      <c r="F119">
        <v>3825.8903810000002</v>
      </c>
      <c r="G119">
        <v>3819.3295899999998</v>
      </c>
      <c r="H119">
        <v>3814.6323240000002</v>
      </c>
      <c r="I119">
        <v>3810.8320309999999</v>
      </c>
      <c r="J119">
        <v>3803.314453</v>
      </c>
      <c r="K119">
        <v>3789.6665039999998</v>
      </c>
      <c r="L119">
        <v>3790.7353520000001</v>
      </c>
      <c r="M119">
        <v>3791.1904300000001</v>
      </c>
      <c r="N119">
        <v>3791.665039</v>
      </c>
      <c r="O119">
        <v>3792.1264649999998</v>
      </c>
      <c r="P119">
        <v>3792.5954590000001</v>
      </c>
      <c r="Q119">
        <v>3793.0471189999998</v>
      </c>
      <c r="R119">
        <v>3793.5002439999998</v>
      </c>
      <c r="S119">
        <v>3793.4584960000002</v>
      </c>
      <c r="T119">
        <v>3793.3410640000002</v>
      </c>
      <c r="U119">
        <v>3794.4953609999998</v>
      </c>
      <c r="V119">
        <v>3796.32251</v>
      </c>
      <c r="W119">
        <v>3796.2641600000002</v>
      </c>
      <c r="X119">
        <v>3796.7873540000001</v>
      </c>
      <c r="Y119">
        <v>3797.4011230000001</v>
      </c>
      <c r="Z119">
        <v>3798.0036620000001</v>
      </c>
      <c r="AA119">
        <v>3797.9848630000001</v>
      </c>
      <c r="AB119">
        <v>3798.8256839999999</v>
      </c>
      <c r="AC119">
        <v>3798.867432</v>
      </c>
      <c r="AD119">
        <v>3798.8637699999999</v>
      </c>
      <c r="AE119">
        <v>3798.861328</v>
      </c>
      <c r="AF119">
        <v>3798.8554690000001</v>
      </c>
      <c r="AG119">
        <v>3798.8496089999999</v>
      </c>
      <c r="AH119">
        <v>3798.8469239999999</v>
      </c>
      <c r="AI119">
        <v>3798.8415530000002</v>
      </c>
      <c r="AJ119" s="26">
        <v>0</v>
      </c>
    </row>
    <row r="120" spans="1:36" x14ac:dyDescent="0.2">
      <c r="A120" t="s">
        <v>386</v>
      </c>
      <c r="B120" t="s">
        <v>473</v>
      </c>
      <c r="C120" t="s">
        <v>595</v>
      </c>
      <c r="D120" t="s">
        <v>587</v>
      </c>
      <c r="E120">
        <v>3319.1315920000002</v>
      </c>
      <c r="F120">
        <v>3300.7958979999999</v>
      </c>
      <c r="G120">
        <v>3310.734375</v>
      </c>
      <c r="H120">
        <v>3316.33374</v>
      </c>
      <c r="I120">
        <v>3312.2463379999999</v>
      </c>
      <c r="J120">
        <v>3304.727539</v>
      </c>
      <c r="K120">
        <v>3290.3559570000002</v>
      </c>
      <c r="L120">
        <v>3292.13501</v>
      </c>
      <c r="M120">
        <v>3293.1572270000001</v>
      </c>
      <c r="N120">
        <v>3294.0273440000001</v>
      </c>
      <c r="O120">
        <v>3294.216797</v>
      </c>
      <c r="P120">
        <v>3296.1110840000001</v>
      </c>
      <c r="Q120">
        <v>3296.6201169999999</v>
      </c>
      <c r="R120">
        <v>3297.5683589999999</v>
      </c>
      <c r="S120">
        <v>3297.7387699999999</v>
      </c>
      <c r="T120">
        <v>3298.5021969999998</v>
      </c>
      <c r="U120">
        <v>3298.4716800000001</v>
      </c>
      <c r="V120">
        <v>3298.6245119999999</v>
      </c>
      <c r="W120">
        <v>3298.7282709999999</v>
      </c>
      <c r="X120">
        <v>3299.1201169999999</v>
      </c>
      <c r="Y120">
        <v>3299.201172</v>
      </c>
      <c r="Z120">
        <v>3299.469971</v>
      </c>
      <c r="AA120">
        <v>3299.7114259999998</v>
      </c>
      <c r="AB120">
        <v>3299.923096</v>
      </c>
      <c r="AC120">
        <v>3300.0258789999998</v>
      </c>
      <c r="AD120">
        <v>3300.1362300000001</v>
      </c>
      <c r="AE120">
        <v>3300.47876</v>
      </c>
      <c r="AF120">
        <v>3300.5942380000001</v>
      </c>
      <c r="AG120">
        <v>3300.8798830000001</v>
      </c>
      <c r="AH120">
        <v>3300.8930660000001</v>
      </c>
      <c r="AI120">
        <v>3301.181885</v>
      </c>
      <c r="AJ120" s="26">
        <v>0</v>
      </c>
    </row>
    <row r="121" spans="1:36" x14ac:dyDescent="0.2">
      <c r="A121" t="s">
        <v>294</v>
      </c>
      <c r="C121" t="s">
        <v>596</v>
      </c>
    </row>
    <row r="122" spans="1:36" x14ac:dyDescent="0.2">
      <c r="A122" t="s">
        <v>167</v>
      </c>
      <c r="B122" t="s">
        <v>474</v>
      </c>
      <c r="C122" t="s">
        <v>597</v>
      </c>
      <c r="D122" t="s">
        <v>587</v>
      </c>
      <c r="E122">
        <v>4118.0180659999996</v>
      </c>
      <c r="F122">
        <v>4102.8032229999999</v>
      </c>
      <c r="G122">
        <v>4096.4628910000001</v>
      </c>
      <c r="H122">
        <v>4093.8183589999999</v>
      </c>
      <c r="I122">
        <v>4084.8791500000002</v>
      </c>
      <c r="J122">
        <v>4086.7780760000001</v>
      </c>
      <c r="K122">
        <v>4087.523193</v>
      </c>
      <c r="L122">
        <v>4088.068115</v>
      </c>
      <c r="M122">
        <v>4088.000732</v>
      </c>
      <c r="N122">
        <v>4088.491943</v>
      </c>
      <c r="O122">
        <v>4088.6870119999999</v>
      </c>
      <c r="P122">
        <v>4088.2802729999999</v>
      </c>
      <c r="Q122">
        <v>4087.4421390000002</v>
      </c>
      <c r="R122">
        <v>4086.1823730000001</v>
      </c>
      <c r="S122">
        <v>4085.0246579999998</v>
      </c>
      <c r="T122">
        <v>4083.8317870000001</v>
      </c>
      <c r="U122">
        <v>4082.7458499999998</v>
      </c>
      <c r="V122">
        <v>4081.8393550000001</v>
      </c>
      <c r="W122">
        <v>4081.664307</v>
      </c>
      <c r="X122">
        <v>4081.1772460000002</v>
      </c>
      <c r="Y122">
        <v>4080.880615</v>
      </c>
      <c r="Z122">
        <v>4080.6447750000002</v>
      </c>
      <c r="AA122">
        <v>4080.6652829999998</v>
      </c>
      <c r="AB122">
        <v>4080.3459469999998</v>
      </c>
      <c r="AC122">
        <v>4080.17749</v>
      </c>
      <c r="AD122">
        <v>4080.161865</v>
      </c>
      <c r="AE122">
        <v>4080.133057</v>
      </c>
      <c r="AF122">
        <v>4079.9914549999999</v>
      </c>
      <c r="AG122">
        <v>4079.866211</v>
      </c>
      <c r="AH122">
        <v>4079.813232</v>
      </c>
      <c r="AI122">
        <v>4079.6916500000002</v>
      </c>
      <c r="AJ122" s="26">
        <v>0</v>
      </c>
    </row>
    <row r="123" spans="1:36" x14ac:dyDescent="0.2">
      <c r="A123" t="s">
        <v>174</v>
      </c>
      <c r="B123" t="s">
        <v>475</v>
      </c>
      <c r="C123" t="s">
        <v>598</v>
      </c>
      <c r="D123" t="s">
        <v>587</v>
      </c>
      <c r="E123">
        <v>4782.1640619999998</v>
      </c>
      <c r="F123">
        <v>4776.3544920000004</v>
      </c>
      <c r="G123">
        <v>4772.5034180000002</v>
      </c>
      <c r="H123">
        <v>4772.5610349999997</v>
      </c>
      <c r="I123">
        <v>4771.1621089999999</v>
      </c>
      <c r="J123">
        <v>4769.8833009999998</v>
      </c>
      <c r="K123">
        <v>4770.7226559999999</v>
      </c>
      <c r="L123">
        <v>4771.2299800000001</v>
      </c>
      <c r="M123">
        <v>4771.7900390000004</v>
      </c>
      <c r="N123">
        <v>4772.2250979999999</v>
      </c>
      <c r="O123">
        <v>4772.673828</v>
      </c>
      <c r="P123">
        <v>4773.0180659999996</v>
      </c>
      <c r="Q123">
        <v>4773.0097660000001</v>
      </c>
      <c r="R123">
        <v>4772.7021480000003</v>
      </c>
      <c r="S123">
        <v>4772.3173829999996</v>
      </c>
      <c r="T123">
        <v>4771.9208980000003</v>
      </c>
      <c r="U123">
        <v>4771.8276370000003</v>
      </c>
      <c r="V123">
        <v>4771.2075199999999</v>
      </c>
      <c r="W123">
        <v>4771.3017579999996</v>
      </c>
      <c r="X123">
        <v>4770.7905270000001</v>
      </c>
      <c r="Y123">
        <v>4770.4306640000004</v>
      </c>
      <c r="Z123">
        <v>4770.1171880000002</v>
      </c>
      <c r="AA123">
        <v>4770.2270509999998</v>
      </c>
      <c r="AB123">
        <v>4769.8095700000003</v>
      </c>
      <c r="AC123">
        <v>4769.6484380000002</v>
      </c>
      <c r="AD123">
        <v>4769.6430659999996</v>
      </c>
      <c r="AE123">
        <v>4769.6303710000002</v>
      </c>
      <c r="AF123">
        <v>4769.5400390000004</v>
      </c>
      <c r="AG123">
        <v>4769.4594729999999</v>
      </c>
      <c r="AH123">
        <v>4769.4223629999997</v>
      </c>
      <c r="AI123">
        <v>4769.3481449999999</v>
      </c>
      <c r="AJ123" s="26">
        <v>0</v>
      </c>
    </row>
    <row r="124" spans="1:36" x14ac:dyDescent="0.2">
      <c r="A124" t="s">
        <v>175</v>
      </c>
      <c r="B124" t="s">
        <v>476</v>
      </c>
      <c r="C124" t="s">
        <v>599</v>
      </c>
      <c r="D124" t="s">
        <v>587</v>
      </c>
      <c r="E124">
        <v>4196.6787109999996</v>
      </c>
      <c r="F124">
        <v>4180.8315430000002</v>
      </c>
      <c r="G124">
        <v>4168.0390619999998</v>
      </c>
      <c r="H124">
        <v>4161.1645509999998</v>
      </c>
      <c r="I124">
        <v>4165.8598629999997</v>
      </c>
      <c r="J124">
        <v>4168.6826170000004</v>
      </c>
      <c r="K124">
        <v>4168.5205079999996</v>
      </c>
      <c r="L124">
        <v>4168.9663090000004</v>
      </c>
      <c r="M124">
        <v>4169.294922</v>
      </c>
      <c r="N124">
        <v>4169.6772460000002</v>
      </c>
      <c r="O124">
        <v>4170.033203</v>
      </c>
      <c r="P124">
        <v>4170.3046880000002</v>
      </c>
      <c r="Q124">
        <v>4170.5708009999998</v>
      </c>
      <c r="R124">
        <v>4172.8154299999997</v>
      </c>
      <c r="S124">
        <v>4173.9941410000001</v>
      </c>
      <c r="T124">
        <v>4174.5893550000001</v>
      </c>
      <c r="U124">
        <v>4173.7270509999998</v>
      </c>
      <c r="V124">
        <v>4172.9897460000002</v>
      </c>
      <c r="W124">
        <v>4172.7695309999999</v>
      </c>
      <c r="X124">
        <v>4172.3461909999996</v>
      </c>
      <c r="Y124">
        <v>4172.0571289999998</v>
      </c>
      <c r="Z124">
        <v>4171.828125</v>
      </c>
      <c r="AA124">
        <v>4171.7861329999996</v>
      </c>
      <c r="AB124">
        <v>4171.5551759999998</v>
      </c>
      <c r="AC124">
        <v>4171.421875</v>
      </c>
      <c r="AD124">
        <v>4171.404297</v>
      </c>
      <c r="AE124">
        <v>4171.376953</v>
      </c>
      <c r="AF124">
        <v>4171.2783200000003</v>
      </c>
      <c r="AG124">
        <v>4171.1918949999999</v>
      </c>
      <c r="AH124">
        <v>4171.15625</v>
      </c>
      <c r="AI124">
        <v>4171.078125</v>
      </c>
      <c r="AJ124" s="26">
        <v>0</v>
      </c>
    </row>
    <row r="125" spans="1:36" x14ac:dyDescent="0.2">
      <c r="A125" t="s">
        <v>176</v>
      </c>
      <c r="B125" t="s">
        <v>477</v>
      </c>
      <c r="C125" t="s">
        <v>600</v>
      </c>
      <c r="D125" t="s">
        <v>587</v>
      </c>
      <c r="E125">
        <v>4585.763672</v>
      </c>
      <c r="F125">
        <v>4582.2880859999996</v>
      </c>
      <c r="G125">
        <v>4584.9418949999999</v>
      </c>
      <c r="H125">
        <v>4601.3710940000001</v>
      </c>
      <c r="I125">
        <v>4617.5053710000002</v>
      </c>
      <c r="J125">
        <v>4629.5385740000002</v>
      </c>
      <c r="K125">
        <v>4630.1376950000003</v>
      </c>
      <c r="L125">
        <v>4630.720703</v>
      </c>
      <c r="M125">
        <v>4631.294922</v>
      </c>
      <c r="N125">
        <v>4631.830078</v>
      </c>
      <c r="O125">
        <v>4632.3588870000003</v>
      </c>
      <c r="P125">
        <v>4633.2285160000001</v>
      </c>
      <c r="Q125">
        <v>4634.1411129999997</v>
      </c>
      <c r="R125">
        <v>4634.7729490000002</v>
      </c>
      <c r="S125">
        <v>4634.8295900000003</v>
      </c>
      <c r="T125">
        <v>4634.7143550000001</v>
      </c>
      <c r="U125">
        <v>4634.6396480000003</v>
      </c>
      <c r="V125">
        <v>4634.6396480000003</v>
      </c>
      <c r="W125">
        <v>4634.6381840000004</v>
      </c>
      <c r="X125">
        <v>4634.6489259999998</v>
      </c>
      <c r="Y125">
        <v>4634.6679690000001</v>
      </c>
      <c r="Z125">
        <v>4634.3789059999999</v>
      </c>
      <c r="AA125">
        <v>4634.3847660000001</v>
      </c>
      <c r="AB125">
        <v>4634.0053710000002</v>
      </c>
      <c r="AC125">
        <v>4633.7910160000001</v>
      </c>
      <c r="AD125">
        <v>4633.7700199999999</v>
      </c>
      <c r="AE125">
        <v>4633.7255859999996</v>
      </c>
      <c r="AF125">
        <v>4633.5429690000001</v>
      </c>
      <c r="AG125">
        <v>4633.4204099999997</v>
      </c>
      <c r="AH125">
        <v>4633.375</v>
      </c>
      <c r="AI125">
        <v>4633.2661129999997</v>
      </c>
      <c r="AJ125" s="26">
        <v>0</v>
      </c>
    </row>
    <row r="126" spans="1:36" x14ac:dyDescent="0.2">
      <c r="A126" t="s">
        <v>177</v>
      </c>
      <c r="B126" t="s">
        <v>478</v>
      </c>
      <c r="C126" t="s">
        <v>601</v>
      </c>
      <c r="D126" t="s">
        <v>587</v>
      </c>
      <c r="E126">
        <v>4226.9370120000003</v>
      </c>
      <c r="F126">
        <v>4210.3125</v>
      </c>
      <c r="G126">
        <v>4202.8710940000001</v>
      </c>
      <c r="H126">
        <v>4196.3784180000002</v>
      </c>
      <c r="I126">
        <v>4190.1435549999997</v>
      </c>
      <c r="J126">
        <v>4187.1328119999998</v>
      </c>
      <c r="K126">
        <v>4189.9096680000002</v>
      </c>
      <c r="L126">
        <v>4190.8803710000002</v>
      </c>
      <c r="M126">
        <v>4192.0117190000001</v>
      </c>
      <c r="N126">
        <v>4192.4536129999997</v>
      </c>
      <c r="O126">
        <v>4192.8647460000002</v>
      </c>
      <c r="P126">
        <v>4193.2954099999997</v>
      </c>
      <c r="Q126">
        <v>4193.4418949999999</v>
      </c>
      <c r="R126">
        <v>4193.3828119999998</v>
      </c>
      <c r="S126">
        <v>4193.0039059999999</v>
      </c>
      <c r="T126">
        <v>4192.4614259999998</v>
      </c>
      <c r="U126">
        <v>4192.0541990000002</v>
      </c>
      <c r="V126">
        <v>4190.890625</v>
      </c>
      <c r="W126">
        <v>4190.6508789999998</v>
      </c>
      <c r="X126">
        <v>4190.4252930000002</v>
      </c>
      <c r="Y126">
        <v>4190.2641599999997</v>
      </c>
      <c r="Z126">
        <v>4190.1401370000003</v>
      </c>
      <c r="AA126">
        <v>4190.1010740000002</v>
      </c>
      <c r="AB126">
        <v>4190.0346680000002</v>
      </c>
      <c r="AC126">
        <v>4190.0205079999996</v>
      </c>
      <c r="AD126">
        <v>4190.0209960000002</v>
      </c>
      <c r="AE126">
        <v>4190.0214839999999</v>
      </c>
      <c r="AF126">
        <v>4190.0229490000002</v>
      </c>
      <c r="AG126">
        <v>4190.0249020000001</v>
      </c>
      <c r="AH126">
        <v>4190.0249020000001</v>
      </c>
      <c r="AI126">
        <v>4190.0268550000001</v>
      </c>
      <c r="AJ126" s="26">
        <v>0</v>
      </c>
    </row>
    <row r="127" spans="1:36" x14ac:dyDescent="0.2">
      <c r="A127" t="s">
        <v>178</v>
      </c>
      <c r="B127" t="s">
        <v>479</v>
      </c>
      <c r="C127" t="s">
        <v>602</v>
      </c>
      <c r="D127" t="s">
        <v>587</v>
      </c>
      <c r="E127">
        <v>5431.7871089999999</v>
      </c>
      <c r="F127">
        <v>5421.5878910000001</v>
      </c>
      <c r="G127">
        <v>5414.1381840000004</v>
      </c>
      <c r="H127">
        <v>5413.9780270000001</v>
      </c>
      <c r="I127">
        <v>5415.9340819999998</v>
      </c>
      <c r="J127">
        <v>5416.8208009999998</v>
      </c>
      <c r="K127">
        <v>5417.498047</v>
      </c>
      <c r="L127">
        <v>5417.8759769999997</v>
      </c>
      <c r="M127">
        <v>5418.0708009999998</v>
      </c>
      <c r="N127">
        <v>5418.3295900000003</v>
      </c>
      <c r="O127">
        <v>5418.5815430000002</v>
      </c>
      <c r="P127">
        <v>5418.8276370000003</v>
      </c>
      <c r="Q127">
        <v>5419.2456050000001</v>
      </c>
      <c r="R127">
        <v>5420.3759769999997</v>
      </c>
      <c r="S127">
        <v>5420.841797</v>
      </c>
      <c r="T127">
        <v>5421.5361329999996</v>
      </c>
      <c r="U127">
        <v>5422.9462890000004</v>
      </c>
      <c r="V127">
        <v>5424.21875</v>
      </c>
      <c r="W127">
        <v>5424.0678710000002</v>
      </c>
      <c r="X127">
        <v>5424.2709960000002</v>
      </c>
      <c r="Y127">
        <v>5424.5107420000004</v>
      </c>
      <c r="Z127">
        <v>5424.3505859999996</v>
      </c>
      <c r="AA127">
        <v>5424.4423829999996</v>
      </c>
      <c r="AB127">
        <v>5424.171875</v>
      </c>
      <c r="AC127">
        <v>5424.0864259999998</v>
      </c>
      <c r="AD127">
        <v>5424.0639650000003</v>
      </c>
      <c r="AE127">
        <v>5424.0410160000001</v>
      </c>
      <c r="AF127">
        <v>5423.9619140000004</v>
      </c>
      <c r="AG127">
        <v>5423.8378910000001</v>
      </c>
      <c r="AH127">
        <v>5423.7783200000003</v>
      </c>
      <c r="AI127">
        <v>5423.6596680000002</v>
      </c>
      <c r="AJ127" s="26">
        <v>0</v>
      </c>
    </row>
    <row r="128" spans="1:36" x14ac:dyDescent="0.2">
      <c r="A128" t="s">
        <v>202</v>
      </c>
      <c r="B128" t="s">
        <v>480</v>
      </c>
      <c r="C128" t="s">
        <v>603</v>
      </c>
      <c r="D128" t="s">
        <v>587</v>
      </c>
      <c r="E128">
        <v>3561.7192380000001</v>
      </c>
      <c r="F128">
        <v>3554.1176759999998</v>
      </c>
      <c r="G128">
        <v>3549.3703609999998</v>
      </c>
      <c r="H128">
        <v>3546.298096</v>
      </c>
      <c r="I128">
        <v>3544.8989259999998</v>
      </c>
      <c r="J128">
        <v>3527.7590329999998</v>
      </c>
      <c r="K128">
        <v>3528.3879390000002</v>
      </c>
      <c r="L128">
        <v>3528.95874</v>
      </c>
      <c r="M128">
        <v>3529.4335940000001</v>
      </c>
      <c r="N128">
        <v>3529.9028320000002</v>
      </c>
      <c r="O128">
        <v>3530.3173830000001</v>
      </c>
      <c r="P128">
        <v>3530.685547</v>
      </c>
      <c r="Q128">
        <v>3531.0708009999998</v>
      </c>
      <c r="R128">
        <v>3531.2814939999998</v>
      </c>
      <c r="S128">
        <v>3531.0187989999999</v>
      </c>
      <c r="T128">
        <v>3530.797607</v>
      </c>
      <c r="U128">
        <v>3530.570557</v>
      </c>
      <c r="V128">
        <v>3530.4260250000002</v>
      </c>
      <c r="W128">
        <v>3530.40625</v>
      </c>
      <c r="X128">
        <v>3530.3583979999999</v>
      </c>
      <c r="Y128">
        <v>3530.3632809999999</v>
      </c>
      <c r="Z128">
        <v>3530.351318</v>
      </c>
      <c r="AA128">
        <v>3530.3725589999999</v>
      </c>
      <c r="AB128">
        <v>3530.3666990000002</v>
      </c>
      <c r="AC128">
        <v>3530.3957519999999</v>
      </c>
      <c r="AD128">
        <v>3530.4216310000002</v>
      </c>
      <c r="AE128">
        <v>3530.4440920000002</v>
      </c>
      <c r="AF128">
        <v>3530.469482</v>
      </c>
      <c r="AG128">
        <v>3530.5124510000001</v>
      </c>
      <c r="AH128">
        <v>3530.5422359999998</v>
      </c>
      <c r="AI128">
        <v>3530.6020509999998</v>
      </c>
      <c r="AJ128" s="26">
        <v>0</v>
      </c>
    </row>
    <row r="129" spans="1:36" x14ac:dyDescent="0.2">
      <c r="A129" t="s">
        <v>203</v>
      </c>
      <c r="B129" t="s">
        <v>481</v>
      </c>
      <c r="C129" t="s">
        <v>604</v>
      </c>
      <c r="D129" t="s">
        <v>587</v>
      </c>
      <c r="E129">
        <v>4329.6127930000002</v>
      </c>
      <c r="F129">
        <v>4323.9018550000001</v>
      </c>
      <c r="G129">
        <v>4323.0253910000001</v>
      </c>
      <c r="H129">
        <v>4305.0625</v>
      </c>
      <c r="I129">
        <v>4289.0195309999999</v>
      </c>
      <c r="J129">
        <v>4274.0371089999999</v>
      </c>
      <c r="K129">
        <v>4268.7543949999999</v>
      </c>
      <c r="L129">
        <v>4270.0903319999998</v>
      </c>
      <c r="M129">
        <v>4270.5009769999997</v>
      </c>
      <c r="N129">
        <v>4271.0283200000003</v>
      </c>
      <c r="O129">
        <v>4271.3940430000002</v>
      </c>
      <c r="P129">
        <v>4271.6953119999998</v>
      </c>
      <c r="Q129">
        <v>4271.8642579999996</v>
      </c>
      <c r="R129">
        <v>4271.3505859999996</v>
      </c>
      <c r="S129">
        <v>4270.6767579999996</v>
      </c>
      <c r="T129">
        <v>4270.0268550000001</v>
      </c>
      <c r="U129">
        <v>4269.2392579999996</v>
      </c>
      <c r="V129">
        <v>4268.4624020000001</v>
      </c>
      <c r="W129">
        <v>4268.4321289999998</v>
      </c>
      <c r="X129">
        <v>4268.0991210000002</v>
      </c>
      <c r="Y129">
        <v>4267.8999020000001</v>
      </c>
      <c r="Z129">
        <v>4267.7543949999999</v>
      </c>
      <c r="AA129">
        <v>4267.7583009999998</v>
      </c>
      <c r="AB129">
        <v>4267.5766599999997</v>
      </c>
      <c r="AC129">
        <v>4267.4521480000003</v>
      </c>
      <c r="AD129">
        <v>4267.4423829999996</v>
      </c>
      <c r="AE129">
        <v>4267.4213870000003</v>
      </c>
      <c r="AF129">
        <v>4267.3168949999999</v>
      </c>
      <c r="AG129">
        <v>4267.2270509999998</v>
      </c>
      <c r="AH129">
        <v>4267.1909180000002</v>
      </c>
      <c r="AI129">
        <v>4267.1137699999999</v>
      </c>
      <c r="AJ129" s="26">
        <v>0</v>
      </c>
    </row>
    <row r="130" spans="1:36" x14ac:dyDescent="0.2">
      <c r="A130" t="s">
        <v>398</v>
      </c>
      <c r="B130" t="s">
        <v>482</v>
      </c>
      <c r="C130" t="s">
        <v>605</v>
      </c>
      <c r="D130" t="s">
        <v>587</v>
      </c>
      <c r="E130">
        <v>4256.828125</v>
      </c>
      <c r="F130">
        <v>4266.0371089999999</v>
      </c>
      <c r="G130">
        <v>4257.0898440000001</v>
      </c>
      <c r="H130">
        <v>4247.3671880000002</v>
      </c>
      <c r="I130">
        <v>4240.8427730000003</v>
      </c>
      <c r="J130">
        <v>4230.7070309999999</v>
      </c>
      <c r="K130">
        <v>4229.7465819999998</v>
      </c>
      <c r="L130">
        <v>4230.998047</v>
      </c>
      <c r="M130">
        <v>4231.234375</v>
      </c>
      <c r="N130">
        <v>4231.8310549999997</v>
      </c>
      <c r="O130">
        <v>4233.0107420000004</v>
      </c>
      <c r="P130">
        <v>4232.345703</v>
      </c>
      <c r="Q130">
        <v>4232.9545900000003</v>
      </c>
      <c r="R130">
        <v>4232.7661129999997</v>
      </c>
      <c r="S130">
        <v>4232.8017579999996</v>
      </c>
      <c r="T130">
        <v>4231.7084960000002</v>
      </c>
      <c r="U130">
        <v>4231.6938479999999</v>
      </c>
      <c r="V130">
        <v>4231.3359380000002</v>
      </c>
      <c r="W130">
        <v>4231.2578119999998</v>
      </c>
      <c r="X130">
        <v>4230.796875</v>
      </c>
      <c r="Y130">
        <v>4230.8032229999999</v>
      </c>
      <c r="Z130">
        <v>4230.6254879999997</v>
      </c>
      <c r="AA130">
        <v>4230.5356449999999</v>
      </c>
      <c r="AB130">
        <v>4230.4804690000001</v>
      </c>
      <c r="AC130">
        <v>4230.4453119999998</v>
      </c>
      <c r="AD130">
        <v>4230.5151370000003</v>
      </c>
      <c r="AE130">
        <v>4230.3149409999996</v>
      </c>
      <c r="AF130">
        <v>4230.3374020000001</v>
      </c>
      <c r="AG130">
        <v>4230.1445309999999</v>
      </c>
      <c r="AH130">
        <v>4230.3432620000003</v>
      </c>
      <c r="AI130">
        <v>4230.2827150000003</v>
      </c>
      <c r="AJ130" s="26">
        <v>0</v>
      </c>
    </row>
    <row r="131" spans="1:36" x14ac:dyDescent="0.2">
      <c r="A131" t="s">
        <v>156</v>
      </c>
      <c r="C131" t="s">
        <v>606</v>
      </c>
    </row>
    <row r="132" spans="1:36" x14ac:dyDescent="0.2">
      <c r="A132" t="s">
        <v>261</v>
      </c>
      <c r="B132" t="s">
        <v>483</v>
      </c>
      <c r="C132" t="s">
        <v>607</v>
      </c>
      <c r="D132" t="s">
        <v>587</v>
      </c>
      <c r="E132">
        <v>3365.0615229999999</v>
      </c>
      <c r="F132">
        <v>3362.736328</v>
      </c>
      <c r="G132">
        <v>3360.641357</v>
      </c>
      <c r="H132">
        <v>3358.9047850000002</v>
      </c>
      <c r="I132">
        <v>3356.8745119999999</v>
      </c>
      <c r="J132">
        <v>3354.4672850000002</v>
      </c>
      <c r="K132">
        <v>3350.6733399999998</v>
      </c>
      <c r="L132">
        <v>3346.330078</v>
      </c>
      <c r="M132">
        <v>3341.349365</v>
      </c>
      <c r="N132">
        <v>3336.336182</v>
      </c>
      <c r="O132">
        <v>3331.3930660000001</v>
      </c>
      <c r="P132">
        <v>3327.3122560000002</v>
      </c>
      <c r="Q132">
        <v>3323.4216310000002</v>
      </c>
      <c r="R132">
        <v>3319.6123050000001</v>
      </c>
      <c r="S132">
        <v>3315.7927249999998</v>
      </c>
      <c r="T132">
        <v>3313.6115719999998</v>
      </c>
      <c r="U132">
        <v>3311.5178219999998</v>
      </c>
      <c r="V132">
        <v>3309.6042480000001</v>
      </c>
      <c r="W132">
        <v>3308.0410160000001</v>
      </c>
      <c r="X132">
        <v>3306.7395019999999</v>
      </c>
      <c r="Y132">
        <v>3305.5600589999999</v>
      </c>
      <c r="Z132">
        <v>3304.626221</v>
      </c>
      <c r="AA132">
        <v>3303.8977049999999</v>
      </c>
      <c r="AB132">
        <v>3303.3942870000001</v>
      </c>
      <c r="AC132">
        <v>3302.8610840000001</v>
      </c>
      <c r="AD132">
        <v>3302.4011230000001</v>
      </c>
      <c r="AE132">
        <v>3302.076172</v>
      </c>
      <c r="AF132">
        <v>3301.8378910000001</v>
      </c>
      <c r="AG132">
        <v>3301.6691890000002</v>
      </c>
      <c r="AH132">
        <v>3301.5463869999999</v>
      </c>
      <c r="AI132">
        <v>3301.4589839999999</v>
      </c>
      <c r="AJ132" s="26">
        <v>-1E-3</v>
      </c>
    </row>
    <row r="133" spans="1:36" x14ac:dyDescent="0.2">
      <c r="A133" t="s">
        <v>294</v>
      </c>
      <c r="B133" t="s">
        <v>484</v>
      </c>
      <c r="C133" t="s">
        <v>608</v>
      </c>
      <c r="D133" t="s">
        <v>587</v>
      </c>
      <c r="E133">
        <v>4480.5034180000002</v>
      </c>
      <c r="F133">
        <v>4463.4448240000002</v>
      </c>
      <c r="G133">
        <v>4445.8178710000002</v>
      </c>
      <c r="H133">
        <v>4427.6918949999999</v>
      </c>
      <c r="I133">
        <v>4409.4248049999997</v>
      </c>
      <c r="J133">
        <v>4391.203125</v>
      </c>
      <c r="K133">
        <v>4373.3813479999999</v>
      </c>
      <c r="L133">
        <v>4357.3320309999999</v>
      </c>
      <c r="M133">
        <v>4342.3764650000003</v>
      </c>
      <c r="N133">
        <v>4329.3120120000003</v>
      </c>
      <c r="O133">
        <v>4318.2836909999996</v>
      </c>
      <c r="P133">
        <v>4308.2495120000003</v>
      </c>
      <c r="Q133">
        <v>4298.7314450000003</v>
      </c>
      <c r="R133">
        <v>4291.4033200000003</v>
      </c>
      <c r="S133">
        <v>4284.6420900000003</v>
      </c>
      <c r="T133">
        <v>4278.5146480000003</v>
      </c>
      <c r="U133">
        <v>4273.4384769999997</v>
      </c>
      <c r="V133">
        <v>4269.0395509999998</v>
      </c>
      <c r="W133">
        <v>4264.9262699999999</v>
      </c>
      <c r="X133">
        <v>4261.2548829999996</v>
      </c>
      <c r="Y133">
        <v>4257.9282229999999</v>
      </c>
      <c r="Z133">
        <v>4255.0043949999999</v>
      </c>
      <c r="AA133">
        <v>4252.5356449999999</v>
      </c>
      <c r="AB133">
        <v>4250.5087890000004</v>
      </c>
      <c r="AC133">
        <v>4248.2998049999997</v>
      </c>
      <c r="AD133">
        <v>4246.4545900000003</v>
      </c>
      <c r="AE133">
        <v>4244.8208009999998</v>
      </c>
      <c r="AF133">
        <v>4243.3427730000003</v>
      </c>
      <c r="AG133">
        <v>4242.0126950000003</v>
      </c>
      <c r="AH133">
        <v>4240.8608400000003</v>
      </c>
      <c r="AI133">
        <v>4239.8374020000001</v>
      </c>
      <c r="AJ133" s="26">
        <v>-2E-3</v>
      </c>
    </row>
  </sheetData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290"/>
  <sheetViews>
    <sheetView workbookViewId="0">
      <pane xSplit="4" ySplit="1" topLeftCell="E98" activePane="bottomRight" state="frozen"/>
      <selection pane="topRight" activeCell="C1" sqref="C1"/>
      <selection pane="bottomLeft" activeCell="A2" sqref="A2"/>
      <selection pane="bottomRight" activeCell="B112" sqref="B112"/>
    </sheetView>
  </sheetViews>
  <sheetFormatPr baseColWidth="10" defaultColWidth="8.83203125" defaultRowHeight="15" customHeight="1" x14ac:dyDescent="0.2"/>
  <sheetData>
    <row r="1" spans="1:36" ht="15" customHeight="1" x14ac:dyDescent="0.2"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  <c r="AJ1" t="s">
        <v>320</v>
      </c>
    </row>
    <row r="10" spans="1:36" x14ac:dyDescent="0.2">
      <c r="A10" t="s">
        <v>609</v>
      </c>
    </row>
    <row r="11" spans="1:36" x14ac:dyDescent="0.2">
      <c r="A11" t="s">
        <v>610</v>
      </c>
    </row>
    <row r="12" spans="1:36" x14ac:dyDescent="0.2">
      <c r="A12" t="s">
        <v>611</v>
      </c>
    </row>
    <row r="13" spans="1:36" x14ac:dyDescent="0.2">
      <c r="A13" t="s">
        <v>258</v>
      </c>
    </row>
    <row r="14" spans="1:36" x14ac:dyDescent="0.2">
      <c r="B14" t="s">
        <v>259</v>
      </c>
      <c r="C14" t="s">
        <v>318</v>
      </c>
      <c r="D14" t="s">
        <v>319</v>
      </c>
      <c r="E14">
        <v>2020</v>
      </c>
      <c r="F14">
        <v>2021</v>
      </c>
      <c r="G14">
        <v>2022</v>
      </c>
      <c r="H14">
        <v>2023</v>
      </c>
      <c r="I14">
        <v>2024</v>
      </c>
      <c r="J14">
        <v>2025</v>
      </c>
      <c r="K14">
        <v>2026</v>
      </c>
      <c r="L14">
        <v>2027</v>
      </c>
      <c r="M14">
        <v>2028</v>
      </c>
      <c r="N14">
        <v>2029</v>
      </c>
      <c r="O14">
        <v>2030</v>
      </c>
      <c r="P14">
        <v>2031</v>
      </c>
      <c r="Q14">
        <v>2032</v>
      </c>
      <c r="R14">
        <v>2033</v>
      </c>
      <c r="S14">
        <v>2034</v>
      </c>
      <c r="T14">
        <v>2035</v>
      </c>
      <c r="U14">
        <v>2036</v>
      </c>
      <c r="V14">
        <v>2037</v>
      </c>
      <c r="W14">
        <v>2038</v>
      </c>
      <c r="X14">
        <v>2039</v>
      </c>
      <c r="Y14">
        <v>2040</v>
      </c>
      <c r="Z14">
        <v>2041</v>
      </c>
      <c r="AA14">
        <v>2042</v>
      </c>
      <c r="AB14">
        <v>2043</v>
      </c>
      <c r="AC14">
        <v>2044</v>
      </c>
      <c r="AD14">
        <v>2045</v>
      </c>
      <c r="AE14">
        <v>2046</v>
      </c>
      <c r="AF14">
        <v>2047</v>
      </c>
      <c r="AG14">
        <v>2048</v>
      </c>
      <c r="AH14">
        <v>2049</v>
      </c>
      <c r="AI14">
        <v>2050</v>
      </c>
      <c r="AJ14" t="s">
        <v>320</v>
      </c>
    </row>
    <row r="15" spans="1:36" x14ac:dyDescent="0.2">
      <c r="A15" t="s">
        <v>33</v>
      </c>
      <c r="C15" t="s">
        <v>873</v>
      </c>
    </row>
    <row r="16" spans="1:36" x14ac:dyDescent="0.2">
      <c r="A16" t="s">
        <v>168</v>
      </c>
      <c r="B16" t="s">
        <v>612</v>
      </c>
      <c r="C16" t="s">
        <v>874</v>
      </c>
      <c r="D16" t="s">
        <v>875</v>
      </c>
      <c r="E16">
        <v>78.670906000000002</v>
      </c>
      <c r="F16">
        <v>79.098747000000003</v>
      </c>
      <c r="G16">
        <v>79.168227999999999</v>
      </c>
      <c r="H16">
        <v>79.343727000000001</v>
      </c>
      <c r="I16">
        <v>79.530181999999996</v>
      </c>
      <c r="J16">
        <v>79.745140000000006</v>
      </c>
      <c r="K16">
        <v>80.084007</v>
      </c>
      <c r="L16">
        <v>80.169922</v>
      </c>
      <c r="M16">
        <v>80.234748999999994</v>
      </c>
      <c r="N16">
        <v>80.293571</v>
      </c>
      <c r="O16">
        <v>80.346740999999994</v>
      </c>
      <c r="P16">
        <v>80.406090000000006</v>
      </c>
      <c r="Q16">
        <v>80.461303999999998</v>
      </c>
      <c r="R16">
        <v>80.518242000000001</v>
      </c>
      <c r="S16">
        <v>80.550278000000006</v>
      </c>
      <c r="T16">
        <v>80.582633999999999</v>
      </c>
      <c r="U16">
        <v>80.613358000000005</v>
      </c>
      <c r="V16">
        <v>80.639008000000004</v>
      </c>
      <c r="W16">
        <v>80.669273000000004</v>
      </c>
      <c r="X16">
        <v>80.697533000000007</v>
      </c>
      <c r="Y16">
        <v>80.724891999999997</v>
      </c>
      <c r="Z16">
        <v>80.751555999999994</v>
      </c>
      <c r="AA16">
        <v>80.781020999999996</v>
      </c>
      <c r="AB16">
        <v>80.806174999999996</v>
      </c>
      <c r="AC16">
        <v>80.831764000000007</v>
      </c>
      <c r="AD16">
        <v>80.858749000000003</v>
      </c>
      <c r="AE16">
        <v>80.886780000000002</v>
      </c>
      <c r="AF16">
        <v>80.911750999999995</v>
      </c>
      <c r="AG16">
        <v>80.938309000000004</v>
      </c>
      <c r="AH16">
        <v>80.964484999999996</v>
      </c>
      <c r="AI16">
        <v>80.968872000000005</v>
      </c>
      <c r="AJ16" s="26">
        <v>1E-3</v>
      </c>
    </row>
    <row r="17" spans="1:36" x14ac:dyDescent="0.2">
      <c r="A17" t="s">
        <v>169</v>
      </c>
      <c r="B17" t="s">
        <v>613</v>
      </c>
      <c r="C17" t="s">
        <v>876</v>
      </c>
      <c r="D17" t="s">
        <v>875</v>
      </c>
      <c r="E17">
        <v>41.886958999999997</v>
      </c>
      <c r="F17">
        <v>42.164448</v>
      </c>
      <c r="G17">
        <v>42.204177999999999</v>
      </c>
      <c r="H17">
        <v>42.396636999999998</v>
      </c>
      <c r="I17">
        <v>42.684246000000002</v>
      </c>
      <c r="J17">
        <v>42.947437000000001</v>
      </c>
      <c r="K17">
        <v>43.359122999999997</v>
      </c>
      <c r="L17">
        <v>43.462811000000002</v>
      </c>
      <c r="M17">
        <v>43.524532000000001</v>
      </c>
      <c r="N17">
        <v>43.590305000000001</v>
      </c>
      <c r="O17">
        <v>43.643284000000001</v>
      </c>
      <c r="P17">
        <v>43.708710000000004</v>
      </c>
      <c r="Q17">
        <v>43.767035999999997</v>
      </c>
      <c r="R17">
        <v>43.828780999999999</v>
      </c>
      <c r="S17">
        <v>43.867503999999997</v>
      </c>
      <c r="T17">
        <v>43.912391999999997</v>
      </c>
      <c r="U17">
        <v>43.949249000000002</v>
      </c>
      <c r="V17">
        <v>43.980392000000002</v>
      </c>
      <c r="W17">
        <v>44.017589999999998</v>
      </c>
      <c r="X17">
        <v>44.053649999999998</v>
      </c>
      <c r="Y17">
        <v>44.088669000000003</v>
      </c>
      <c r="Z17">
        <v>44.123210999999998</v>
      </c>
      <c r="AA17">
        <v>44.160331999999997</v>
      </c>
      <c r="AB17">
        <v>44.193553999999999</v>
      </c>
      <c r="AC17">
        <v>44.226246000000003</v>
      </c>
      <c r="AD17">
        <v>44.259151000000003</v>
      </c>
      <c r="AE17">
        <v>44.293697000000002</v>
      </c>
      <c r="AF17">
        <v>44.325603000000001</v>
      </c>
      <c r="AG17">
        <v>44.360129999999998</v>
      </c>
      <c r="AH17">
        <v>44.392356999999997</v>
      </c>
      <c r="AI17">
        <v>44.404086999999997</v>
      </c>
      <c r="AJ17" s="26">
        <v>2E-3</v>
      </c>
    </row>
    <row r="18" spans="1:36" x14ac:dyDescent="0.2">
      <c r="A18" t="s">
        <v>170</v>
      </c>
      <c r="B18" t="s">
        <v>614</v>
      </c>
      <c r="C18" t="s">
        <v>877</v>
      </c>
      <c r="D18" t="s">
        <v>875</v>
      </c>
      <c r="E18">
        <v>31.1187</v>
      </c>
      <c r="F18">
        <v>31.280249000000001</v>
      </c>
      <c r="G18">
        <v>31.327696</v>
      </c>
      <c r="H18">
        <v>31.452971000000002</v>
      </c>
      <c r="I18">
        <v>31.632308999999999</v>
      </c>
      <c r="J18">
        <v>31.860942999999999</v>
      </c>
      <c r="K18">
        <v>32.140349999999998</v>
      </c>
      <c r="L18">
        <v>32.217365000000001</v>
      </c>
      <c r="M18">
        <v>32.288376</v>
      </c>
      <c r="N18">
        <v>32.355564000000001</v>
      </c>
      <c r="O18">
        <v>32.409958000000003</v>
      </c>
      <c r="P18">
        <v>32.480114</v>
      </c>
      <c r="Q18">
        <v>32.543925999999999</v>
      </c>
      <c r="R18">
        <v>32.609734000000003</v>
      </c>
      <c r="S18">
        <v>32.652279</v>
      </c>
      <c r="T18">
        <v>32.703277999999997</v>
      </c>
      <c r="U18">
        <v>32.749507999999999</v>
      </c>
      <c r="V18">
        <v>32.791851000000001</v>
      </c>
      <c r="W18">
        <v>32.831283999999997</v>
      </c>
      <c r="X18">
        <v>32.875027000000003</v>
      </c>
      <c r="Y18">
        <v>32.915301999999997</v>
      </c>
      <c r="Z18">
        <v>32.955222999999997</v>
      </c>
      <c r="AA18">
        <v>32.995697</v>
      </c>
      <c r="AB18">
        <v>33.034892999999997</v>
      </c>
      <c r="AC18">
        <v>33.072186000000002</v>
      </c>
      <c r="AD18">
        <v>33.108662000000002</v>
      </c>
      <c r="AE18">
        <v>33.146866000000003</v>
      </c>
      <c r="AF18">
        <v>33.183506000000001</v>
      </c>
      <c r="AG18">
        <v>33.223202000000001</v>
      </c>
      <c r="AH18">
        <v>33.259028999999998</v>
      </c>
      <c r="AI18">
        <v>33.275711000000001</v>
      </c>
      <c r="AJ18" s="26">
        <v>2E-3</v>
      </c>
    </row>
    <row r="19" spans="1:36" x14ac:dyDescent="0.2">
      <c r="A19" t="s">
        <v>171</v>
      </c>
      <c r="B19" t="s">
        <v>615</v>
      </c>
      <c r="C19" t="s">
        <v>878</v>
      </c>
      <c r="D19" t="s">
        <v>875</v>
      </c>
      <c r="E19">
        <v>29.038456</v>
      </c>
      <c r="F19">
        <v>29.150925000000001</v>
      </c>
      <c r="G19">
        <v>29.245640000000002</v>
      </c>
      <c r="H19">
        <v>29.363333000000001</v>
      </c>
      <c r="I19">
        <v>29.511334999999999</v>
      </c>
      <c r="J19">
        <v>29.694559000000002</v>
      </c>
      <c r="K19">
        <v>29.867540000000002</v>
      </c>
      <c r="L19">
        <v>29.936914000000002</v>
      </c>
      <c r="M19">
        <v>30.000259</v>
      </c>
      <c r="N19">
        <v>30.065360999999999</v>
      </c>
      <c r="O19">
        <v>30.118755</v>
      </c>
      <c r="P19">
        <v>30.186163000000001</v>
      </c>
      <c r="Q19">
        <v>30.247796999999998</v>
      </c>
      <c r="R19">
        <v>30.311433999999998</v>
      </c>
      <c r="S19">
        <v>30.352619000000001</v>
      </c>
      <c r="T19">
        <v>30.400967000000001</v>
      </c>
      <c r="U19">
        <v>30.444476999999999</v>
      </c>
      <c r="V19">
        <v>30.484396</v>
      </c>
      <c r="W19">
        <v>30.521858000000002</v>
      </c>
      <c r="X19">
        <v>30.563117999999999</v>
      </c>
      <c r="Y19">
        <v>30.601649999999999</v>
      </c>
      <c r="Z19">
        <v>30.639876999999998</v>
      </c>
      <c r="AA19">
        <v>30.678352</v>
      </c>
      <c r="AB19">
        <v>30.715896999999998</v>
      </c>
      <c r="AC19">
        <v>30.751591000000001</v>
      </c>
      <c r="AD19">
        <v>30.786407000000001</v>
      </c>
      <c r="AE19">
        <v>30.822668</v>
      </c>
      <c r="AF19">
        <v>30.857595</v>
      </c>
      <c r="AG19">
        <v>30.895161000000002</v>
      </c>
      <c r="AH19">
        <v>30.929234000000001</v>
      </c>
      <c r="AI19">
        <v>30.943995000000001</v>
      </c>
      <c r="AJ19" s="26">
        <v>2E-3</v>
      </c>
    </row>
    <row r="20" spans="1:36" x14ac:dyDescent="0.2">
      <c r="A20" t="s">
        <v>172</v>
      </c>
      <c r="B20" t="s">
        <v>616</v>
      </c>
      <c r="C20" t="s">
        <v>879</v>
      </c>
      <c r="D20" t="s">
        <v>875</v>
      </c>
      <c r="E20">
        <v>35.880619000000003</v>
      </c>
      <c r="F20">
        <v>36.048344</v>
      </c>
      <c r="G20">
        <v>36.122860000000003</v>
      </c>
      <c r="H20">
        <v>36.288989999999998</v>
      </c>
      <c r="I20">
        <v>36.487071999999998</v>
      </c>
      <c r="J20">
        <v>36.659495999999997</v>
      </c>
      <c r="K20">
        <v>36.844844999999999</v>
      </c>
      <c r="L20">
        <v>36.92033</v>
      </c>
      <c r="M20">
        <v>36.978870000000001</v>
      </c>
      <c r="N20">
        <v>37.042316</v>
      </c>
      <c r="O20">
        <v>37.094825999999998</v>
      </c>
      <c r="P20">
        <v>37.159202999999998</v>
      </c>
      <c r="Q20">
        <v>37.218707999999999</v>
      </c>
      <c r="R20">
        <v>37.279583000000002</v>
      </c>
      <c r="S20">
        <v>37.317805999999997</v>
      </c>
      <c r="T20">
        <v>37.360218000000003</v>
      </c>
      <c r="U20">
        <v>37.400069999999999</v>
      </c>
      <c r="V20">
        <v>37.436419999999998</v>
      </c>
      <c r="W20">
        <v>37.472518999999998</v>
      </c>
      <c r="X20">
        <v>37.510983000000003</v>
      </c>
      <c r="Y20">
        <v>37.547072999999997</v>
      </c>
      <c r="Z20">
        <v>37.582687</v>
      </c>
      <c r="AA20">
        <v>37.619247000000001</v>
      </c>
      <c r="AB20">
        <v>37.654510000000002</v>
      </c>
      <c r="AC20">
        <v>37.688445999999999</v>
      </c>
      <c r="AD20">
        <v>37.721722</v>
      </c>
      <c r="AE20">
        <v>37.756317000000003</v>
      </c>
      <c r="AF20">
        <v>37.789577000000001</v>
      </c>
      <c r="AG20">
        <v>37.822116999999999</v>
      </c>
      <c r="AH20">
        <v>37.853183999999999</v>
      </c>
      <c r="AI20">
        <v>37.861674999999998</v>
      </c>
      <c r="AJ20" s="26">
        <v>2E-3</v>
      </c>
    </row>
    <row r="21" spans="1:36" x14ac:dyDescent="0.2">
      <c r="A21" t="s">
        <v>173</v>
      </c>
      <c r="B21" t="s">
        <v>617</v>
      </c>
      <c r="C21" t="s">
        <v>880</v>
      </c>
      <c r="D21" t="s">
        <v>875</v>
      </c>
      <c r="E21">
        <v>104.21935999999999</v>
      </c>
      <c r="F21">
        <v>104.574089</v>
      </c>
      <c r="G21">
        <v>104.67981</v>
      </c>
      <c r="H21">
        <v>104.881569</v>
      </c>
      <c r="I21">
        <v>105.11206799999999</v>
      </c>
      <c r="J21">
        <v>105.238213</v>
      </c>
      <c r="K21">
        <v>105.501266</v>
      </c>
      <c r="L21">
        <v>105.620842</v>
      </c>
      <c r="M21">
        <v>105.697418</v>
      </c>
      <c r="N21">
        <v>105.76799800000001</v>
      </c>
      <c r="O21">
        <v>105.823273</v>
      </c>
      <c r="P21">
        <v>105.887917</v>
      </c>
      <c r="Q21">
        <v>105.940567</v>
      </c>
      <c r="R21">
        <v>105.98967</v>
      </c>
      <c r="S21">
        <v>106.02079000000001</v>
      </c>
      <c r="T21">
        <v>106.063255</v>
      </c>
      <c r="U21">
        <v>106.098709</v>
      </c>
      <c r="V21">
        <v>106.12679300000001</v>
      </c>
      <c r="W21">
        <v>106.164772</v>
      </c>
      <c r="X21">
        <v>106.1996</v>
      </c>
      <c r="Y21">
        <v>106.235558</v>
      </c>
      <c r="Z21">
        <v>106.27108</v>
      </c>
      <c r="AA21">
        <v>106.30877700000001</v>
      </c>
      <c r="AB21">
        <v>106.34317799999999</v>
      </c>
      <c r="AC21">
        <v>106.377075</v>
      </c>
      <c r="AD21">
        <v>106.411034</v>
      </c>
      <c r="AE21">
        <v>106.446518</v>
      </c>
      <c r="AF21">
        <v>106.47983600000001</v>
      </c>
      <c r="AG21">
        <v>106.516693</v>
      </c>
      <c r="AH21">
        <v>106.550484</v>
      </c>
      <c r="AI21">
        <v>106.564087</v>
      </c>
      <c r="AJ21" s="26">
        <v>1E-3</v>
      </c>
    </row>
    <row r="22" spans="1:36" x14ac:dyDescent="0.2">
      <c r="A22" t="s">
        <v>220</v>
      </c>
      <c r="B22" t="s">
        <v>618</v>
      </c>
      <c r="C22" t="s">
        <v>881</v>
      </c>
      <c r="D22" t="s">
        <v>875</v>
      </c>
      <c r="E22">
        <v>28.00787</v>
      </c>
      <c r="F22">
        <v>28.190702000000002</v>
      </c>
      <c r="G22">
        <v>28.255724000000001</v>
      </c>
      <c r="H22">
        <v>28.410253999999998</v>
      </c>
      <c r="I22">
        <v>28.577621000000001</v>
      </c>
      <c r="J22">
        <v>28.801600000000001</v>
      </c>
      <c r="K22">
        <v>29.051082999999998</v>
      </c>
      <c r="L22">
        <v>29.116474</v>
      </c>
      <c r="M22">
        <v>29.179158999999999</v>
      </c>
      <c r="N22">
        <v>29.237611999999999</v>
      </c>
      <c r="O22">
        <v>29.288446</v>
      </c>
      <c r="P22">
        <v>29.348490000000002</v>
      </c>
      <c r="Q22">
        <v>29.404921000000002</v>
      </c>
      <c r="R22">
        <v>29.462858000000001</v>
      </c>
      <c r="S22">
        <v>29.498287000000001</v>
      </c>
      <c r="T22">
        <v>29.536325000000001</v>
      </c>
      <c r="U22">
        <v>29.571622999999999</v>
      </c>
      <c r="V22">
        <v>29.604944</v>
      </c>
      <c r="W22">
        <v>29.636568</v>
      </c>
      <c r="X22">
        <v>29.670833999999999</v>
      </c>
      <c r="Y22">
        <v>29.703102000000001</v>
      </c>
      <c r="Z22">
        <v>29.735116999999999</v>
      </c>
      <c r="AA22">
        <v>29.767271000000001</v>
      </c>
      <c r="AB22">
        <v>29.799037999999999</v>
      </c>
      <c r="AC22">
        <v>29.829622000000001</v>
      </c>
      <c r="AD22">
        <v>29.859541</v>
      </c>
      <c r="AE22">
        <v>29.890497</v>
      </c>
      <c r="AF22">
        <v>29.920688999999999</v>
      </c>
      <c r="AG22">
        <v>29.952660000000002</v>
      </c>
      <c r="AH22">
        <v>29.982187</v>
      </c>
      <c r="AI22">
        <v>29.99221</v>
      </c>
      <c r="AJ22" s="26">
        <v>2E-3</v>
      </c>
    </row>
    <row r="23" spans="1:36" x14ac:dyDescent="0.2">
      <c r="A23" t="s">
        <v>221</v>
      </c>
      <c r="B23" t="s">
        <v>619</v>
      </c>
      <c r="C23" t="s">
        <v>882</v>
      </c>
      <c r="D23" t="s">
        <v>875</v>
      </c>
      <c r="E23">
        <v>36.444180000000003</v>
      </c>
      <c r="F23">
        <v>36.682667000000002</v>
      </c>
      <c r="G23">
        <v>36.792267000000002</v>
      </c>
      <c r="H23">
        <v>36.959797000000002</v>
      </c>
      <c r="I23">
        <v>37.117114999999998</v>
      </c>
      <c r="J23">
        <v>37.267901999999999</v>
      </c>
      <c r="K23">
        <v>37.436497000000003</v>
      </c>
      <c r="L23">
        <v>37.495685999999999</v>
      </c>
      <c r="M23">
        <v>37.551765000000003</v>
      </c>
      <c r="N23">
        <v>37.606670000000001</v>
      </c>
      <c r="O23">
        <v>37.656680999999999</v>
      </c>
      <c r="P23">
        <v>37.711781000000002</v>
      </c>
      <c r="Q23">
        <v>37.764496000000001</v>
      </c>
      <c r="R23">
        <v>37.818241</v>
      </c>
      <c r="S23">
        <v>37.850493999999998</v>
      </c>
      <c r="T23">
        <v>37.883049</v>
      </c>
      <c r="U23">
        <v>37.910721000000002</v>
      </c>
      <c r="V23">
        <v>37.926696999999997</v>
      </c>
      <c r="W23">
        <v>37.954566999999997</v>
      </c>
      <c r="X23">
        <v>37.979019000000001</v>
      </c>
      <c r="Y23">
        <v>38.002102000000001</v>
      </c>
      <c r="Z23">
        <v>38.021602999999999</v>
      </c>
      <c r="AA23">
        <v>38.049469000000002</v>
      </c>
      <c r="AB23">
        <v>38.065185999999997</v>
      </c>
      <c r="AC23">
        <v>38.090800999999999</v>
      </c>
      <c r="AD23">
        <v>38.117095999999997</v>
      </c>
      <c r="AE23">
        <v>38.144084999999997</v>
      </c>
      <c r="AF23">
        <v>38.170459999999999</v>
      </c>
      <c r="AG23">
        <v>38.198166000000001</v>
      </c>
      <c r="AH23">
        <v>38.224379999999996</v>
      </c>
      <c r="AI23">
        <v>38.230708999999997</v>
      </c>
      <c r="AJ23" s="26">
        <v>2E-3</v>
      </c>
    </row>
    <row r="24" spans="1:36" x14ac:dyDescent="0.2">
      <c r="A24" t="s">
        <v>167</v>
      </c>
      <c r="B24" t="s">
        <v>620</v>
      </c>
      <c r="C24" t="s">
        <v>883</v>
      </c>
      <c r="D24" t="s">
        <v>875</v>
      </c>
      <c r="E24">
        <v>33.635860000000001</v>
      </c>
      <c r="F24">
        <v>34.003180999999998</v>
      </c>
      <c r="G24">
        <v>34.112724</v>
      </c>
      <c r="H24">
        <v>34.247535999999997</v>
      </c>
      <c r="I24">
        <v>34.370471999999999</v>
      </c>
      <c r="J24">
        <v>34.479050000000001</v>
      </c>
      <c r="K24">
        <v>34.570511000000003</v>
      </c>
      <c r="L24">
        <v>34.661456999999999</v>
      </c>
      <c r="M24">
        <v>34.751018999999999</v>
      </c>
      <c r="N24">
        <v>34.844078000000003</v>
      </c>
      <c r="O24">
        <v>34.933044000000002</v>
      </c>
      <c r="P24">
        <v>35.0154</v>
      </c>
      <c r="Q24">
        <v>35.087921000000001</v>
      </c>
      <c r="R24">
        <v>35.155293</v>
      </c>
      <c r="S24">
        <v>35.166606999999999</v>
      </c>
      <c r="T24">
        <v>35.167617999999997</v>
      </c>
      <c r="U24">
        <v>35.169060000000002</v>
      </c>
      <c r="V24">
        <v>35.171233999999998</v>
      </c>
      <c r="W24">
        <v>35.181820000000002</v>
      </c>
      <c r="X24">
        <v>35.187637000000002</v>
      </c>
      <c r="Y24">
        <v>35.194915999999999</v>
      </c>
      <c r="Z24">
        <v>35.202316000000003</v>
      </c>
      <c r="AA24">
        <v>35.212581999999998</v>
      </c>
      <c r="AB24">
        <v>35.218594000000003</v>
      </c>
      <c r="AC24">
        <v>35.225802999999999</v>
      </c>
      <c r="AD24">
        <v>35.234146000000003</v>
      </c>
      <c r="AE24">
        <v>35.242344000000003</v>
      </c>
      <c r="AF24">
        <v>35.249084000000003</v>
      </c>
      <c r="AG24">
        <v>35.256298000000001</v>
      </c>
      <c r="AH24">
        <v>35.263832000000001</v>
      </c>
      <c r="AI24">
        <v>35.264446</v>
      </c>
      <c r="AJ24" s="26">
        <v>2E-3</v>
      </c>
    </row>
    <row r="25" spans="1:36" x14ac:dyDescent="0.2">
      <c r="A25" t="s">
        <v>174</v>
      </c>
      <c r="B25" t="s">
        <v>621</v>
      </c>
      <c r="C25" t="s">
        <v>884</v>
      </c>
      <c r="D25" t="s">
        <v>875</v>
      </c>
      <c r="E25">
        <v>38.784153000000003</v>
      </c>
      <c r="F25">
        <v>39.090381999999998</v>
      </c>
      <c r="G25">
        <v>39.248226000000003</v>
      </c>
      <c r="H25">
        <v>39.381393000000003</v>
      </c>
      <c r="I25">
        <v>39.480789000000001</v>
      </c>
      <c r="J25">
        <v>39.617145999999998</v>
      </c>
      <c r="K25">
        <v>39.715797000000002</v>
      </c>
      <c r="L25">
        <v>39.810402000000003</v>
      </c>
      <c r="M25">
        <v>39.911262999999998</v>
      </c>
      <c r="N25">
        <v>40.008235999999997</v>
      </c>
      <c r="O25">
        <v>40.101322000000003</v>
      </c>
      <c r="P25">
        <v>40.199134999999998</v>
      </c>
      <c r="Q25">
        <v>40.290042999999997</v>
      </c>
      <c r="R25">
        <v>40.378619999999998</v>
      </c>
      <c r="S25">
        <v>40.404766000000002</v>
      </c>
      <c r="T25">
        <v>40.423256000000002</v>
      </c>
      <c r="U25">
        <v>40.419204999999998</v>
      </c>
      <c r="V25">
        <v>40.420605000000002</v>
      </c>
      <c r="W25">
        <v>40.440327000000003</v>
      </c>
      <c r="X25">
        <v>40.451613999999999</v>
      </c>
      <c r="Y25">
        <v>40.463360000000002</v>
      </c>
      <c r="Z25">
        <v>40.474831000000002</v>
      </c>
      <c r="AA25">
        <v>40.491115999999998</v>
      </c>
      <c r="AB25">
        <v>40.498924000000002</v>
      </c>
      <c r="AC25">
        <v>40.509022000000002</v>
      </c>
      <c r="AD25">
        <v>40.520901000000002</v>
      </c>
      <c r="AE25">
        <v>40.532978</v>
      </c>
      <c r="AF25">
        <v>40.54327</v>
      </c>
      <c r="AG25">
        <v>40.554831999999998</v>
      </c>
      <c r="AH25">
        <v>40.565826000000001</v>
      </c>
      <c r="AI25">
        <v>40.569969</v>
      </c>
      <c r="AJ25" s="26">
        <v>2E-3</v>
      </c>
    </row>
    <row r="26" spans="1:36" x14ac:dyDescent="0.2">
      <c r="A26" t="s">
        <v>175</v>
      </c>
      <c r="B26" t="s">
        <v>622</v>
      </c>
      <c r="C26" t="s">
        <v>885</v>
      </c>
      <c r="D26" t="s">
        <v>875</v>
      </c>
      <c r="E26">
        <v>33.674365999999999</v>
      </c>
      <c r="F26">
        <v>34.038383000000003</v>
      </c>
      <c r="G26">
        <v>34.196480000000001</v>
      </c>
      <c r="H26">
        <v>34.342948999999997</v>
      </c>
      <c r="I26">
        <v>34.457915999999997</v>
      </c>
      <c r="J26">
        <v>34.741813999999998</v>
      </c>
      <c r="K26">
        <v>34.840556999999997</v>
      </c>
      <c r="L26">
        <v>34.929935</v>
      </c>
      <c r="M26">
        <v>35.019725999999999</v>
      </c>
      <c r="N26">
        <v>35.108500999999997</v>
      </c>
      <c r="O26">
        <v>35.196483999999998</v>
      </c>
      <c r="P26">
        <v>35.286327</v>
      </c>
      <c r="Q26">
        <v>35.375793000000002</v>
      </c>
      <c r="R26">
        <v>35.442352</v>
      </c>
      <c r="S26">
        <v>35.445065</v>
      </c>
      <c r="T26">
        <v>35.431716999999999</v>
      </c>
      <c r="U26">
        <v>35.436934999999998</v>
      </c>
      <c r="V26">
        <v>35.442149999999998</v>
      </c>
      <c r="W26">
        <v>35.451701999999997</v>
      </c>
      <c r="X26">
        <v>35.458247999999998</v>
      </c>
      <c r="Y26">
        <v>35.465499999999999</v>
      </c>
      <c r="Z26">
        <v>35.472721</v>
      </c>
      <c r="AA26">
        <v>35.481479999999998</v>
      </c>
      <c r="AB26">
        <v>35.487735999999998</v>
      </c>
      <c r="AC26">
        <v>35.494587000000003</v>
      </c>
      <c r="AD26">
        <v>35.502082999999999</v>
      </c>
      <c r="AE26">
        <v>35.509556000000003</v>
      </c>
      <c r="AF26">
        <v>35.516204999999999</v>
      </c>
      <c r="AG26">
        <v>35.523181999999998</v>
      </c>
      <c r="AH26">
        <v>35.530349999999999</v>
      </c>
      <c r="AI26">
        <v>35.530845999999997</v>
      </c>
      <c r="AJ26" s="26">
        <v>2E-3</v>
      </c>
    </row>
    <row r="27" spans="1:36" x14ac:dyDescent="0.2">
      <c r="A27" t="s">
        <v>176</v>
      </c>
      <c r="B27" t="s">
        <v>623</v>
      </c>
      <c r="C27" t="s">
        <v>886</v>
      </c>
      <c r="D27" t="s">
        <v>875</v>
      </c>
      <c r="E27">
        <v>31.988050000000001</v>
      </c>
      <c r="F27">
        <v>32.403427000000001</v>
      </c>
      <c r="G27">
        <v>32.591194000000002</v>
      </c>
      <c r="H27">
        <v>32.747601000000003</v>
      </c>
      <c r="I27">
        <v>32.884315000000001</v>
      </c>
      <c r="J27">
        <v>33.209099000000002</v>
      </c>
      <c r="K27">
        <v>33.296954999999997</v>
      </c>
      <c r="L27">
        <v>33.384300000000003</v>
      </c>
      <c r="M27">
        <v>33.471862999999999</v>
      </c>
      <c r="N27">
        <v>33.560431999999999</v>
      </c>
      <c r="O27">
        <v>33.648913999999998</v>
      </c>
      <c r="P27">
        <v>33.735863000000002</v>
      </c>
      <c r="Q27">
        <v>33.821010999999999</v>
      </c>
      <c r="R27">
        <v>33.910190999999998</v>
      </c>
      <c r="S27">
        <v>33.935290999999999</v>
      </c>
      <c r="T27">
        <v>33.947502</v>
      </c>
      <c r="U27">
        <v>33.959784999999997</v>
      </c>
      <c r="V27">
        <v>33.972496</v>
      </c>
      <c r="W27">
        <v>33.982360999999997</v>
      </c>
      <c r="X27">
        <v>33.992657000000001</v>
      </c>
      <c r="Y27">
        <v>34.002422000000003</v>
      </c>
      <c r="Z27">
        <v>34.009563</v>
      </c>
      <c r="AA27">
        <v>34.017817999999998</v>
      </c>
      <c r="AB27">
        <v>34.024258000000003</v>
      </c>
      <c r="AC27">
        <v>34.031219</v>
      </c>
      <c r="AD27">
        <v>34.038383000000003</v>
      </c>
      <c r="AE27">
        <v>34.045563000000001</v>
      </c>
      <c r="AF27">
        <v>34.052340999999998</v>
      </c>
      <c r="AG27">
        <v>34.058661999999998</v>
      </c>
      <c r="AH27">
        <v>34.065345999999998</v>
      </c>
      <c r="AI27">
        <v>34.065201000000002</v>
      </c>
      <c r="AJ27" s="26">
        <v>2E-3</v>
      </c>
    </row>
    <row r="28" spans="1:36" x14ac:dyDescent="0.2">
      <c r="A28" t="s">
        <v>177</v>
      </c>
      <c r="B28" t="s">
        <v>624</v>
      </c>
      <c r="C28" t="s">
        <v>887</v>
      </c>
      <c r="D28" t="s">
        <v>875</v>
      </c>
      <c r="E28">
        <v>36.650196000000001</v>
      </c>
      <c r="F28">
        <v>37.011569999999999</v>
      </c>
      <c r="G28">
        <v>37.181792999999999</v>
      </c>
      <c r="H28">
        <v>37.360584000000003</v>
      </c>
      <c r="I28">
        <v>37.535206000000002</v>
      </c>
      <c r="J28">
        <v>37.698193000000003</v>
      </c>
      <c r="K28">
        <v>37.817131000000003</v>
      </c>
      <c r="L28">
        <v>37.910862000000002</v>
      </c>
      <c r="M28">
        <v>38.010334</v>
      </c>
      <c r="N28">
        <v>38.102760000000004</v>
      </c>
      <c r="O28">
        <v>38.194488999999997</v>
      </c>
      <c r="P28">
        <v>38.288643</v>
      </c>
      <c r="Q28">
        <v>38.378875999999998</v>
      </c>
      <c r="R28">
        <v>38.465355000000002</v>
      </c>
      <c r="S28">
        <v>38.488627999999999</v>
      </c>
      <c r="T28">
        <v>38.498939999999997</v>
      </c>
      <c r="U28">
        <v>38.510254000000003</v>
      </c>
      <c r="V28">
        <v>38.511012999999998</v>
      </c>
      <c r="W28">
        <v>38.520511999999997</v>
      </c>
      <c r="X28">
        <v>38.529991000000003</v>
      </c>
      <c r="Y28">
        <v>38.539658000000003</v>
      </c>
      <c r="Z28">
        <v>38.549084000000001</v>
      </c>
      <c r="AA28">
        <v>38.559086000000001</v>
      </c>
      <c r="AB28">
        <v>38.568604000000001</v>
      </c>
      <c r="AC28">
        <v>38.578189999999999</v>
      </c>
      <c r="AD28">
        <v>38.586982999999996</v>
      </c>
      <c r="AE28">
        <v>38.596015999999999</v>
      </c>
      <c r="AF28">
        <v>38.605086999999997</v>
      </c>
      <c r="AG28">
        <v>38.614474999999999</v>
      </c>
      <c r="AH28">
        <v>38.623092999999997</v>
      </c>
      <c r="AI28">
        <v>38.625667999999997</v>
      </c>
      <c r="AJ28" s="26">
        <v>2E-3</v>
      </c>
    </row>
    <row r="29" spans="1:36" x14ac:dyDescent="0.2">
      <c r="A29" t="s">
        <v>178</v>
      </c>
      <c r="B29" t="s">
        <v>625</v>
      </c>
      <c r="C29" t="s">
        <v>888</v>
      </c>
      <c r="D29" t="s">
        <v>875</v>
      </c>
      <c r="E29">
        <v>63.335709000000001</v>
      </c>
      <c r="F29">
        <v>63.661171000000003</v>
      </c>
      <c r="G29">
        <v>63.825080999999997</v>
      </c>
      <c r="H29">
        <v>63.953808000000002</v>
      </c>
      <c r="I29">
        <v>64.036406999999997</v>
      </c>
      <c r="J29">
        <v>64.132889000000006</v>
      </c>
      <c r="K29">
        <v>64.226142999999993</v>
      </c>
      <c r="L29">
        <v>64.318473999999995</v>
      </c>
      <c r="M29">
        <v>64.414062000000001</v>
      </c>
      <c r="N29">
        <v>64.507187000000002</v>
      </c>
      <c r="O29">
        <v>64.598647999999997</v>
      </c>
      <c r="P29">
        <v>64.692749000000006</v>
      </c>
      <c r="Q29">
        <v>64.785377999999994</v>
      </c>
      <c r="R29">
        <v>64.875709999999998</v>
      </c>
      <c r="S29">
        <v>64.893096999999997</v>
      </c>
      <c r="T29">
        <v>64.891266000000002</v>
      </c>
      <c r="U29">
        <v>64.877960000000002</v>
      </c>
      <c r="V29">
        <v>64.852706999999995</v>
      </c>
      <c r="W29">
        <v>64.864563000000004</v>
      </c>
      <c r="X29">
        <v>64.868919000000005</v>
      </c>
      <c r="Y29">
        <v>64.871773000000005</v>
      </c>
      <c r="Z29">
        <v>64.882889000000006</v>
      </c>
      <c r="AA29">
        <v>64.895790000000005</v>
      </c>
      <c r="AB29">
        <v>64.903998999999999</v>
      </c>
      <c r="AC29">
        <v>64.913353000000001</v>
      </c>
      <c r="AD29">
        <v>64.922454999999999</v>
      </c>
      <c r="AE29">
        <v>64.931579999999997</v>
      </c>
      <c r="AF29">
        <v>64.940169999999995</v>
      </c>
      <c r="AG29">
        <v>64.948798999999994</v>
      </c>
      <c r="AH29">
        <v>64.957138</v>
      </c>
      <c r="AI29">
        <v>64.958861999999996</v>
      </c>
      <c r="AJ29" s="26">
        <v>1E-3</v>
      </c>
    </row>
    <row r="30" spans="1:36" x14ac:dyDescent="0.2">
      <c r="A30" t="s">
        <v>222</v>
      </c>
      <c r="B30" t="s">
        <v>626</v>
      </c>
      <c r="C30" t="s">
        <v>889</v>
      </c>
      <c r="D30" t="s">
        <v>875</v>
      </c>
      <c r="E30">
        <v>31.950379999999999</v>
      </c>
      <c r="F30">
        <v>32.090992</v>
      </c>
      <c r="G30">
        <v>32.203415</v>
      </c>
      <c r="H30">
        <v>32.356952999999997</v>
      </c>
      <c r="I30">
        <v>32.490616000000003</v>
      </c>
      <c r="J30">
        <v>32.704684999999998</v>
      </c>
      <c r="K30">
        <v>32.818607</v>
      </c>
      <c r="L30">
        <v>32.915923999999997</v>
      </c>
      <c r="M30">
        <v>33.016396</v>
      </c>
      <c r="N30">
        <v>33.114254000000003</v>
      </c>
      <c r="O30">
        <v>33.205523999999997</v>
      </c>
      <c r="P30">
        <v>33.305264000000001</v>
      </c>
      <c r="Q30">
        <v>33.402576000000003</v>
      </c>
      <c r="R30">
        <v>33.497990000000001</v>
      </c>
      <c r="S30">
        <v>33.528503000000001</v>
      </c>
      <c r="T30">
        <v>33.553699000000002</v>
      </c>
      <c r="U30">
        <v>33.576636999999998</v>
      </c>
      <c r="V30">
        <v>33.597054</v>
      </c>
      <c r="W30">
        <v>33.616416999999998</v>
      </c>
      <c r="X30">
        <v>33.636710999999998</v>
      </c>
      <c r="Y30">
        <v>33.655334000000003</v>
      </c>
      <c r="Z30">
        <v>33.672992999999998</v>
      </c>
      <c r="AA30">
        <v>33.690944999999999</v>
      </c>
      <c r="AB30">
        <v>33.708011999999997</v>
      </c>
      <c r="AC30">
        <v>33.724021999999998</v>
      </c>
      <c r="AD30">
        <v>33.739089999999997</v>
      </c>
      <c r="AE30">
        <v>33.754883</v>
      </c>
      <c r="AF30">
        <v>33.770026999999999</v>
      </c>
      <c r="AG30">
        <v>33.786484000000002</v>
      </c>
      <c r="AH30">
        <v>33.800834999999999</v>
      </c>
      <c r="AI30">
        <v>33.809058999999998</v>
      </c>
      <c r="AJ30" s="26">
        <v>2E-3</v>
      </c>
    </row>
    <row r="31" spans="1:36" x14ac:dyDescent="0.2">
      <c r="A31" t="s">
        <v>223</v>
      </c>
      <c r="B31" t="s">
        <v>627</v>
      </c>
      <c r="C31" t="s">
        <v>890</v>
      </c>
      <c r="D31" t="s">
        <v>875</v>
      </c>
      <c r="E31">
        <v>44.190502000000002</v>
      </c>
      <c r="F31">
        <v>44.307808000000001</v>
      </c>
      <c r="G31">
        <v>44.449916999999999</v>
      </c>
      <c r="H31">
        <v>44.730953</v>
      </c>
      <c r="I31">
        <v>44.932243</v>
      </c>
      <c r="J31">
        <v>45.185974000000002</v>
      </c>
      <c r="K31">
        <v>45.448822</v>
      </c>
      <c r="L31">
        <v>45.558067000000001</v>
      </c>
      <c r="M31">
        <v>45.658065999999998</v>
      </c>
      <c r="N31">
        <v>45.756247999999999</v>
      </c>
      <c r="O31">
        <v>45.847217999999998</v>
      </c>
      <c r="P31">
        <v>45.944668</v>
      </c>
      <c r="Q31">
        <v>46.036900000000003</v>
      </c>
      <c r="R31">
        <v>46.120353999999999</v>
      </c>
      <c r="S31">
        <v>46.142975</v>
      </c>
      <c r="T31">
        <v>46.160007</v>
      </c>
      <c r="U31">
        <v>46.173800999999997</v>
      </c>
      <c r="V31">
        <v>46.183833999999997</v>
      </c>
      <c r="W31">
        <v>46.201957999999998</v>
      </c>
      <c r="X31">
        <v>46.216709000000002</v>
      </c>
      <c r="Y31">
        <v>46.231963999999998</v>
      </c>
      <c r="Z31">
        <v>46.247467</v>
      </c>
      <c r="AA31">
        <v>46.264705999999997</v>
      </c>
      <c r="AB31">
        <v>46.278934</v>
      </c>
      <c r="AC31">
        <v>46.292698000000001</v>
      </c>
      <c r="AD31">
        <v>46.307045000000002</v>
      </c>
      <c r="AE31">
        <v>46.321995000000001</v>
      </c>
      <c r="AF31">
        <v>46.335251</v>
      </c>
      <c r="AG31">
        <v>46.350113</v>
      </c>
      <c r="AH31">
        <v>46.363700999999999</v>
      </c>
      <c r="AI31">
        <v>46.370635999999998</v>
      </c>
      <c r="AJ31" s="26">
        <v>2E-3</v>
      </c>
    </row>
    <row r="32" spans="1:36" x14ac:dyDescent="0.2">
      <c r="A32" t="s">
        <v>32</v>
      </c>
      <c r="C32" t="s">
        <v>891</v>
      </c>
    </row>
    <row r="33" spans="1:36" x14ac:dyDescent="0.2">
      <c r="A33" t="s">
        <v>168</v>
      </c>
      <c r="B33" t="s">
        <v>628</v>
      </c>
      <c r="C33" t="s">
        <v>892</v>
      </c>
      <c r="D33" t="s">
        <v>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 t="s">
        <v>11</v>
      </c>
    </row>
    <row r="34" spans="1:36" x14ac:dyDescent="0.2">
      <c r="A34" t="s">
        <v>169</v>
      </c>
      <c r="B34" t="s">
        <v>629</v>
      </c>
      <c r="C34" t="s">
        <v>893</v>
      </c>
      <c r="D34" t="s">
        <v>875</v>
      </c>
      <c r="E34">
        <v>45.861015000000002</v>
      </c>
      <c r="F34">
        <v>46.055393000000002</v>
      </c>
      <c r="G34">
        <v>46.119048999999997</v>
      </c>
      <c r="H34">
        <v>46.247512999999998</v>
      </c>
      <c r="I34">
        <v>46.414363999999999</v>
      </c>
      <c r="J34">
        <v>46.619843000000003</v>
      </c>
      <c r="K34">
        <v>46.871634999999998</v>
      </c>
      <c r="L34">
        <v>46.939228</v>
      </c>
      <c r="M34">
        <v>47.004317999999998</v>
      </c>
      <c r="N34">
        <v>47.068001000000002</v>
      </c>
      <c r="O34">
        <v>47.119807999999999</v>
      </c>
      <c r="P34">
        <v>47.183124999999997</v>
      </c>
      <c r="Q34">
        <v>47.240890999999998</v>
      </c>
      <c r="R34">
        <v>47.298865999999997</v>
      </c>
      <c r="S34">
        <v>47.336319000000003</v>
      </c>
      <c r="T34">
        <v>47.379002</v>
      </c>
      <c r="U34">
        <v>47.41769</v>
      </c>
      <c r="V34">
        <v>47.453522</v>
      </c>
      <c r="W34">
        <v>47.488407000000002</v>
      </c>
      <c r="X34">
        <v>47.526553999999997</v>
      </c>
      <c r="Y34">
        <v>47.562634000000003</v>
      </c>
      <c r="Z34">
        <v>47.598644</v>
      </c>
      <c r="AA34">
        <v>47.635711999999998</v>
      </c>
      <c r="AB34">
        <v>47.671534999999999</v>
      </c>
      <c r="AC34">
        <v>47.706038999999997</v>
      </c>
      <c r="AD34">
        <v>47.740147</v>
      </c>
      <c r="AE34">
        <v>47.775730000000003</v>
      </c>
      <c r="AF34">
        <v>47.809834000000002</v>
      </c>
      <c r="AG34">
        <v>47.846511999999997</v>
      </c>
      <c r="AH34">
        <v>47.880070000000003</v>
      </c>
      <c r="AI34">
        <v>47.893864000000001</v>
      </c>
      <c r="AJ34" s="26">
        <v>1E-3</v>
      </c>
    </row>
    <row r="35" spans="1:36" x14ac:dyDescent="0.2">
      <c r="A35" t="s">
        <v>170</v>
      </c>
      <c r="B35" t="s">
        <v>630</v>
      </c>
      <c r="C35" t="s">
        <v>894</v>
      </c>
      <c r="D35" t="s">
        <v>875</v>
      </c>
      <c r="E35">
        <v>35.184925</v>
      </c>
      <c r="F35">
        <v>35.292427000000004</v>
      </c>
      <c r="G35">
        <v>35.354495999999997</v>
      </c>
      <c r="H35">
        <v>35.493828000000001</v>
      </c>
      <c r="I35">
        <v>35.654308</v>
      </c>
      <c r="J35">
        <v>35.890906999999999</v>
      </c>
      <c r="K35">
        <v>36.122379000000002</v>
      </c>
      <c r="L35">
        <v>36.187092</v>
      </c>
      <c r="M35">
        <v>36.255763999999999</v>
      </c>
      <c r="N35">
        <v>36.321499000000003</v>
      </c>
      <c r="O35">
        <v>36.374924</v>
      </c>
      <c r="P35">
        <v>36.442870999999997</v>
      </c>
      <c r="Q35">
        <v>36.504871000000001</v>
      </c>
      <c r="R35">
        <v>36.568192000000003</v>
      </c>
      <c r="S35">
        <v>36.608356000000001</v>
      </c>
      <c r="T35">
        <v>36.655205000000002</v>
      </c>
      <c r="U35">
        <v>36.697495000000004</v>
      </c>
      <c r="V35">
        <v>36.736297999999998</v>
      </c>
      <c r="W35">
        <v>36.774109000000003</v>
      </c>
      <c r="X35">
        <v>36.815669999999997</v>
      </c>
      <c r="Y35">
        <v>36.854576000000002</v>
      </c>
      <c r="Z35">
        <v>36.893261000000003</v>
      </c>
      <c r="AA35">
        <v>36.932918999999998</v>
      </c>
      <c r="AB35">
        <v>36.971164999999999</v>
      </c>
      <c r="AC35">
        <v>37.007770999999998</v>
      </c>
      <c r="AD35">
        <v>37.043773999999999</v>
      </c>
      <c r="AE35">
        <v>37.081477999999997</v>
      </c>
      <c r="AF35">
        <v>37.117534999999997</v>
      </c>
      <c r="AG35">
        <v>37.15654</v>
      </c>
      <c r="AH35">
        <v>37.191935999999998</v>
      </c>
      <c r="AI35">
        <v>37.207881999999998</v>
      </c>
      <c r="AJ35" s="26">
        <v>2E-3</v>
      </c>
    </row>
    <row r="36" spans="1:36" x14ac:dyDescent="0.2">
      <c r="A36" t="s">
        <v>171</v>
      </c>
      <c r="B36" t="s">
        <v>631</v>
      </c>
      <c r="C36" t="s">
        <v>895</v>
      </c>
      <c r="D36" t="s">
        <v>875</v>
      </c>
      <c r="E36">
        <v>33.054698999999999</v>
      </c>
      <c r="F36">
        <v>33.085921999999997</v>
      </c>
      <c r="G36">
        <v>33.149014000000001</v>
      </c>
      <c r="H36">
        <v>33.27375</v>
      </c>
      <c r="I36">
        <v>33.424011</v>
      </c>
      <c r="J36">
        <v>33.569018999999997</v>
      </c>
      <c r="K36">
        <v>33.710498999999999</v>
      </c>
      <c r="L36">
        <v>33.774653999999998</v>
      </c>
      <c r="M36">
        <v>33.84243</v>
      </c>
      <c r="N36">
        <v>33.907200000000003</v>
      </c>
      <c r="O36">
        <v>33.960521999999997</v>
      </c>
      <c r="P36">
        <v>34.027099999999997</v>
      </c>
      <c r="Q36">
        <v>34.088253000000002</v>
      </c>
      <c r="R36">
        <v>34.150635000000001</v>
      </c>
      <c r="S36">
        <v>34.190052000000001</v>
      </c>
      <c r="T36">
        <v>34.235458000000001</v>
      </c>
      <c r="U36">
        <v>34.276710999999999</v>
      </c>
      <c r="V36">
        <v>34.314663000000003</v>
      </c>
      <c r="W36">
        <v>34.351050999999998</v>
      </c>
      <c r="X36">
        <v>34.390793000000002</v>
      </c>
      <c r="Y36">
        <v>34.428089</v>
      </c>
      <c r="Z36">
        <v>34.465133999999999</v>
      </c>
      <c r="AA36">
        <v>34.503039999999999</v>
      </c>
      <c r="AB36">
        <v>34.539658000000003</v>
      </c>
      <c r="AC36">
        <v>34.574776</v>
      </c>
      <c r="AD36">
        <v>34.609336999999996</v>
      </c>
      <c r="AE36">
        <v>34.645423999999998</v>
      </c>
      <c r="AF36">
        <v>34.680003999999997</v>
      </c>
      <c r="AG36">
        <v>34.717261999999998</v>
      </c>
      <c r="AH36">
        <v>34.751224999999998</v>
      </c>
      <c r="AI36">
        <v>34.765689999999999</v>
      </c>
      <c r="AJ36" s="26">
        <v>2E-3</v>
      </c>
    </row>
    <row r="37" spans="1:36" x14ac:dyDescent="0.2">
      <c r="A37" t="s">
        <v>172</v>
      </c>
      <c r="B37" t="s">
        <v>632</v>
      </c>
      <c r="C37" t="s">
        <v>896</v>
      </c>
      <c r="D37" t="s">
        <v>875</v>
      </c>
      <c r="E37">
        <v>39.959372999999999</v>
      </c>
      <c r="F37">
        <v>40.022235999999999</v>
      </c>
      <c r="G37">
        <v>40.090355000000002</v>
      </c>
      <c r="H37">
        <v>40.232193000000002</v>
      </c>
      <c r="I37">
        <v>40.404572000000002</v>
      </c>
      <c r="J37">
        <v>40.561649000000003</v>
      </c>
      <c r="K37">
        <v>40.717323</v>
      </c>
      <c r="L37">
        <v>40.779350000000001</v>
      </c>
      <c r="M37">
        <v>40.844959000000003</v>
      </c>
      <c r="N37">
        <v>40.907798999999997</v>
      </c>
      <c r="O37">
        <v>40.960273999999998</v>
      </c>
      <c r="P37">
        <v>41.024605000000001</v>
      </c>
      <c r="Q37">
        <v>41.084026000000001</v>
      </c>
      <c r="R37">
        <v>41.144455000000001</v>
      </c>
      <c r="S37">
        <v>41.182181999999997</v>
      </c>
      <c r="T37">
        <v>41.224705</v>
      </c>
      <c r="U37">
        <v>41.263485000000003</v>
      </c>
      <c r="V37">
        <v>41.299258999999999</v>
      </c>
      <c r="W37">
        <v>41.333778000000002</v>
      </c>
      <c r="X37">
        <v>41.371234999999999</v>
      </c>
      <c r="Y37">
        <v>41.406700000000001</v>
      </c>
      <c r="Z37">
        <v>41.441955999999998</v>
      </c>
      <c r="AA37">
        <v>41.477978</v>
      </c>
      <c r="AB37">
        <v>41.512867</v>
      </c>
      <c r="AC37">
        <v>41.546424999999999</v>
      </c>
      <c r="AD37">
        <v>41.579483000000003</v>
      </c>
      <c r="AE37">
        <v>41.613914000000001</v>
      </c>
      <c r="AF37">
        <v>41.647007000000002</v>
      </c>
      <c r="AG37">
        <v>41.682471999999997</v>
      </c>
      <c r="AH37">
        <v>41.715007999999997</v>
      </c>
      <c r="AI37">
        <v>41.727862999999999</v>
      </c>
      <c r="AJ37" s="26">
        <v>1E-3</v>
      </c>
    </row>
    <row r="38" spans="1:36" x14ac:dyDescent="0.2">
      <c r="A38" t="s">
        <v>173</v>
      </c>
      <c r="B38" t="s">
        <v>633</v>
      </c>
      <c r="C38" t="s">
        <v>897</v>
      </c>
      <c r="D38" t="s">
        <v>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 t="s">
        <v>11</v>
      </c>
    </row>
    <row r="39" spans="1:36" x14ac:dyDescent="0.2">
      <c r="A39" t="s">
        <v>220</v>
      </c>
      <c r="B39" t="s">
        <v>634</v>
      </c>
      <c r="C39" t="s">
        <v>898</v>
      </c>
      <c r="D39" t="s">
        <v>875</v>
      </c>
      <c r="E39">
        <v>32.066012999999998</v>
      </c>
      <c r="F39">
        <v>32.194321000000002</v>
      </c>
      <c r="G39">
        <v>32.255257</v>
      </c>
      <c r="H39">
        <v>32.423042000000002</v>
      </c>
      <c r="I39">
        <v>32.615352999999999</v>
      </c>
      <c r="J39">
        <v>32.797806000000001</v>
      </c>
      <c r="K39">
        <v>32.966988000000001</v>
      </c>
      <c r="L39">
        <v>33.024872000000002</v>
      </c>
      <c r="M39">
        <v>33.086544000000004</v>
      </c>
      <c r="N39">
        <v>33.144516000000003</v>
      </c>
      <c r="O39">
        <v>33.194938999999998</v>
      </c>
      <c r="P39">
        <v>33.254150000000003</v>
      </c>
      <c r="Q39">
        <v>33.309806999999999</v>
      </c>
      <c r="R39">
        <v>33.366447000000001</v>
      </c>
      <c r="S39">
        <v>33.400855999999997</v>
      </c>
      <c r="T39">
        <v>33.437522999999999</v>
      </c>
      <c r="U39">
        <v>33.471530999999999</v>
      </c>
      <c r="V39">
        <v>33.503368000000002</v>
      </c>
      <c r="W39">
        <v>33.533878000000001</v>
      </c>
      <c r="X39">
        <v>33.566498000000003</v>
      </c>
      <c r="Y39">
        <v>33.597560999999999</v>
      </c>
      <c r="Z39">
        <v>33.628452000000003</v>
      </c>
      <c r="AA39">
        <v>33.659939000000001</v>
      </c>
      <c r="AB39">
        <v>33.690716000000002</v>
      </c>
      <c r="AC39">
        <v>33.720557999999997</v>
      </c>
      <c r="AD39">
        <v>33.749985000000002</v>
      </c>
      <c r="AE39">
        <v>33.780414999999998</v>
      </c>
      <c r="AF39">
        <v>33.809963000000003</v>
      </c>
      <c r="AG39">
        <v>33.841225000000001</v>
      </c>
      <c r="AH39">
        <v>33.870319000000002</v>
      </c>
      <c r="AI39">
        <v>33.879688000000002</v>
      </c>
      <c r="AJ39" s="26">
        <v>2E-3</v>
      </c>
    </row>
    <row r="40" spans="1:36" x14ac:dyDescent="0.2">
      <c r="A40" t="s">
        <v>221</v>
      </c>
      <c r="B40" t="s">
        <v>635</v>
      </c>
      <c r="C40" t="s">
        <v>899</v>
      </c>
      <c r="D40" t="s">
        <v>875</v>
      </c>
      <c r="E40">
        <v>40.440593999999997</v>
      </c>
      <c r="F40">
        <v>40.572392000000001</v>
      </c>
      <c r="G40">
        <v>40.636631000000001</v>
      </c>
      <c r="H40">
        <v>40.763767000000001</v>
      </c>
      <c r="I40">
        <v>40.918781000000003</v>
      </c>
      <c r="J40">
        <v>41.054580999999999</v>
      </c>
      <c r="K40">
        <v>41.197563000000002</v>
      </c>
      <c r="L40">
        <v>41.251232000000002</v>
      </c>
      <c r="M40">
        <v>41.307521999999999</v>
      </c>
      <c r="N40">
        <v>41.361801</v>
      </c>
      <c r="O40">
        <v>41.411136999999997</v>
      </c>
      <c r="P40">
        <v>41.465515000000003</v>
      </c>
      <c r="Q40">
        <v>41.517429</v>
      </c>
      <c r="R40">
        <v>41.569920000000003</v>
      </c>
      <c r="S40">
        <v>41.601154000000001</v>
      </c>
      <c r="T40">
        <v>41.632328000000001</v>
      </c>
      <c r="U40">
        <v>41.661968000000002</v>
      </c>
      <c r="V40">
        <v>41.690002</v>
      </c>
      <c r="W40">
        <v>41.717129</v>
      </c>
      <c r="X40">
        <v>41.745564000000002</v>
      </c>
      <c r="Y40">
        <v>41.772914999999998</v>
      </c>
      <c r="Z40">
        <v>41.800114000000001</v>
      </c>
      <c r="AA40">
        <v>41.827624999999998</v>
      </c>
      <c r="AB40">
        <v>41.854636999999997</v>
      </c>
      <c r="AC40">
        <v>41.881050000000002</v>
      </c>
      <c r="AD40">
        <v>41.907184999999998</v>
      </c>
      <c r="AE40">
        <v>41.933951999999998</v>
      </c>
      <c r="AF40">
        <v>41.960129000000002</v>
      </c>
      <c r="AG40">
        <v>41.987400000000001</v>
      </c>
      <c r="AH40">
        <v>42.013309</v>
      </c>
      <c r="AI40">
        <v>42.019215000000003</v>
      </c>
      <c r="AJ40" s="26">
        <v>1E-3</v>
      </c>
    </row>
    <row r="41" spans="1:36" x14ac:dyDescent="0.2">
      <c r="A41" t="s">
        <v>167</v>
      </c>
      <c r="B41" t="s">
        <v>636</v>
      </c>
      <c r="C41" t="s">
        <v>900</v>
      </c>
      <c r="D41" t="s">
        <v>875</v>
      </c>
      <c r="E41">
        <v>39.779319999999998</v>
      </c>
      <c r="F41">
        <v>40.076523000000002</v>
      </c>
      <c r="G41">
        <v>40.211838</v>
      </c>
      <c r="H41">
        <v>40.344912999999998</v>
      </c>
      <c r="I41">
        <v>40.474854000000001</v>
      </c>
      <c r="J41">
        <v>40.566856000000001</v>
      </c>
      <c r="K41">
        <v>40.657145999999997</v>
      </c>
      <c r="L41">
        <v>40.748519999999999</v>
      </c>
      <c r="M41">
        <v>40.842120999999999</v>
      </c>
      <c r="N41">
        <v>40.933799999999998</v>
      </c>
      <c r="O41">
        <v>41.023643</v>
      </c>
      <c r="P41">
        <v>41.115543000000002</v>
      </c>
      <c r="Q41">
        <v>41.206688</v>
      </c>
      <c r="R41">
        <v>41.298355000000001</v>
      </c>
      <c r="S41">
        <v>41.324382999999997</v>
      </c>
      <c r="T41">
        <v>41.339011999999997</v>
      </c>
      <c r="U41">
        <v>41.352795</v>
      </c>
      <c r="V41">
        <v>41.365214999999999</v>
      </c>
      <c r="W41">
        <v>41.376156000000002</v>
      </c>
      <c r="X41">
        <v>41.387431999999997</v>
      </c>
      <c r="Y41">
        <v>41.397815999999999</v>
      </c>
      <c r="Z41">
        <v>41.407817999999999</v>
      </c>
      <c r="AA41">
        <v>41.417518999999999</v>
      </c>
      <c r="AB41">
        <v>41.427055000000003</v>
      </c>
      <c r="AC41">
        <v>41.436050000000002</v>
      </c>
      <c r="AD41">
        <v>41.444659999999999</v>
      </c>
      <c r="AE41">
        <v>41.453513999999998</v>
      </c>
      <c r="AF41">
        <v>41.462218999999997</v>
      </c>
      <c r="AG41">
        <v>41.471325</v>
      </c>
      <c r="AH41">
        <v>41.479855000000001</v>
      </c>
      <c r="AI41">
        <v>41.482201000000003</v>
      </c>
      <c r="AJ41" s="26">
        <v>1E-3</v>
      </c>
    </row>
    <row r="42" spans="1:36" x14ac:dyDescent="0.2">
      <c r="A42" t="s">
        <v>174</v>
      </c>
      <c r="B42" t="s">
        <v>637</v>
      </c>
      <c r="C42" t="s">
        <v>901</v>
      </c>
      <c r="D42" t="s">
        <v>875</v>
      </c>
      <c r="E42">
        <v>45.024017000000001</v>
      </c>
      <c r="F42">
        <v>45.250281999999999</v>
      </c>
      <c r="G42">
        <v>45.387042999999998</v>
      </c>
      <c r="H42">
        <v>45.528210000000001</v>
      </c>
      <c r="I42">
        <v>45.666213999999997</v>
      </c>
      <c r="J42">
        <v>45.786186000000001</v>
      </c>
      <c r="K42">
        <v>45.882072000000001</v>
      </c>
      <c r="L42">
        <v>45.977753</v>
      </c>
      <c r="M42">
        <v>46.075043000000001</v>
      </c>
      <c r="N42">
        <v>46.170830000000002</v>
      </c>
      <c r="O42">
        <v>46.262146000000001</v>
      </c>
      <c r="P42">
        <v>46.358784</v>
      </c>
      <c r="Q42">
        <v>46.453335000000003</v>
      </c>
      <c r="R42">
        <v>46.548698000000002</v>
      </c>
      <c r="S42">
        <v>46.578197000000003</v>
      </c>
      <c r="T42">
        <v>46.599209000000002</v>
      </c>
      <c r="U42">
        <v>46.618243999999997</v>
      </c>
      <c r="V42">
        <v>46.635219999999997</v>
      </c>
      <c r="W42">
        <v>46.649918</v>
      </c>
      <c r="X42">
        <v>46.665928000000001</v>
      </c>
      <c r="Y42">
        <v>46.680549999999997</v>
      </c>
      <c r="Z42">
        <v>46.694729000000002</v>
      </c>
      <c r="AA42">
        <v>46.708652000000001</v>
      </c>
      <c r="AB42">
        <v>46.722309000000003</v>
      </c>
      <c r="AC42">
        <v>46.735016000000002</v>
      </c>
      <c r="AD42">
        <v>46.747101000000001</v>
      </c>
      <c r="AE42">
        <v>46.759791999999997</v>
      </c>
      <c r="AF42">
        <v>46.772117999999999</v>
      </c>
      <c r="AG42">
        <v>46.785415999999998</v>
      </c>
      <c r="AH42">
        <v>46.797283</v>
      </c>
      <c r="AI42">
        <v>46.803074000000002</v>
      </c>
      <c r="AJ42" s="26">
        <v>1E-3</v>
      </c>
    </row>
    <row r="43" spans="1:36" x14ac:dyDescent="0.2">
      <c r="A43" t="s">
        <v>175</v>
      </c>
      <c r="B43" t="s">
        <v>638</v>
      </c>
      <c r="C43" t="s">
        <v>902</v>
      </c>
      <c r="D43" t="s">
        <v>875</v>
      </c>
      <c r="E43">
        <v>39.835037</v>
      </c>
      <c r="F43">
        <v>40.130206999999999</v>
      </c>
      <c r="G43">
        <v>40.250092000000002</v>
      </c>
      <c r="H43">
        <v>40.370373000000001</v>
      </c>
      <c r="I43">
        <v>40.487037999999998</v>
      </c>
      <c r="J43">
        <v>40.706352000000003</v>
      </c>
      <c r="K43">
        <v>40.802504999999996</v>
      </c>
      <c r="L43">
        <v>40.892665999999998</v>
      </c>
      <c r="M43">
        <v>40.983291999999999</v>
      </c>
      <c r="N43">
        <v>41.072895000000003</v>
      </c>
      <c r="O43">
        <v>41.161163000000002</v>
      </c>
      <c r="P43">
        <v>41.251990999999997</v>
      </c>
      <c r="Q43">
        <v>41.342269999999999</v>
      </c>
      <c r="R43">
        <v>41.432678000000003</v>
      </c>
      <c r="S43">
        <v>41.457763999999997</v>
      </c>
      <c r="T43">
        <v>41.470996999999997</v>
      </c>
      <c r="U43">
        <v>41.483856000000003</v>
      </c>
      <c r="V43">
        <v>41.495444999999997</v>
      </c>
      <c r="W43">
        <v>41.505794999999999</v>
      </c>
      <c r="X43">
        <v>41.516243000000003</v>
      </c>
      <c r="Y43">
        <v>41.525950999999999</v>
      </c>
      <c r="Z43">
        <v>41.535271000000002</v>
      </c>
      <c r="AA43">
        <v>41.544327000000003</v>
      </c>
      <c r="AB43">
        <v>41.553223000000003</v>
      </c>
      <c r="AC43">
        <v>41.561714000000002</v>
      </c>
      <c r="AD43">
        <v>41.569786000000001</v>
      </c>
      <c r="AE43">
        <v>41.578049</v>
      </c>
      <c r="AF43">
        <v>41.586207999999999</v>
      </c>
      <c r="AG43">
        <v>41.594676999999997</v>
      </c>
      <c r="AH43">
        <v>41.602694999999997</v>
      </c>
      <c r="AI43">
        <v>41.604519000000003</v>
      </c>
      <c r="AJ43" s="26">
        <v>1E-3</v>
      </c>
    </row>
    <row r="44" spans="1:36" x14ac:dyDescent="0.2">
      <c r="A44" t="s">
        <v>176</v>
      </c>
      <c r="B44" t="s">
        <v>639</v>
      </c>
      <c r="C44" t="s">
        <v>903</v>
      </c>
      <c r="D44" t="s">
        <v>875</v>
      </c>
      <c r="E44">
        <v>38.074669</v>
      </c>
      <c r="F44">
        <v>38.376553000000001</v>
      </c>
      <c r="G44">
        <v>38.510376000000001</v>
      </c>
      <c r="H44">
        <v>38.641468000000003</v>
      </c>
      <c r="I44">
        <v>38.770111</v>
      </c>
      <c r="J44">
        <v>39.060211000000002</v>
      </c>
      <c r="K44">
        <v>39.149707999999997</v>
      </c>
      <c r="L44">
        <v>39.238357999999998</v>
      </c>
      <c r="M44">
        <v>39.327281999999997</v>
      </c>
      <c r="N44">
        <v>39.416676000000002</v>
      </c>
      <c r="O44">
        <v>39.50573</v>
      </c>
      <c r="P44">
        <v>39.596401</v>
      </c>
      <c r="Q44">
        <v>39.686264000000001</v>
      </c>
      <c r="R44">
        <v>39.776287000000004</v>
      </c>
      <c r="S44">
        <v>39.801022000000003</v>
      </c>
      <c r="T44">
        <v>39.814006999999997</v>
      </c>
      <c r="U44">
        <v>39.826583999999997</v>
      </c>
      <c r="V44">
        <v>39.837986000000001</v>
      </c>
      <c r="W44">
        <v>39.848267</v>
      </c>
      <c r="X44">
        <v>39.858665000000002</v>
      </c>
      <c r="Y44">
        <v>39.868366000000002</v>
      </c>
      <c r="Z44">
        <v>39.877696999999998</v>
      </c>
      <c r="AA44">
        <v>39.886817999999998</v>
      </c>
      <c r="AB44">
        <v>39.895729000000003</v>
      </c>
      <c r="AC44">
        <v>39.904251000000002</v>
      </c>
      <c r="AD44">
        <v>39.912394999999997</v>
      </c>
      <c r="AE44">
        <v>39.920752999999998</v>
      </c>
      <c r="AF44">
        <v>39.928955000000002</v>
      </c>
      <c r="AG44">
        <v>39.9375</v>
      </c>
      <c r="AH44">
        <v>39.945587000000003</v>
      </c>
      <c r="AI44">
        <v>39.947468000000001</v>
      </c>
      <c r="AJ44" s="26">
        <v>2E-3</v>
      </c>
    </row>
    <row r="45" spans="1:36" x14ac:dyDescent="0.2">
      <c r="A45" t="s">
        <v>177</v>
      </c>
      <c r="B45" t="s">
        <v>640</v>
      </c>
      <c r="C45" t="s">
        <v>904</v>
      </c>
      <c r="D45" t="s">
        <v>875</v>
      </c>
      <c r="E45">
        <v>42.888339999999999</v>
      </c>
      <c r="F45">
        <v>43.180363</v>
      </c>
      <c r="G45">
        <v>43.309258</v>
      </c>
      <c r="H45">
        <v>43.435763999999999</v>
      </c>
      <c r="I45">
        <v>43.559016999999997</v>
      </c>
      <c r="J45">
        <v>43.771748000000002</v>
      </c>
      <c r="K45">
        <v>43.861987999999997</v>
      </c>
      <c r="L45">
        <v>43.951644999999999</v>
      </c>
      <c r="M45">
        <v>44.041964999999998</v>
      </c>
      <c r="N45">
        <v>44.131709999999998</v>
      </c>
      <c r="O45">
        <v>44.221347999999999</v>
      </c>
      <c r="P45">
        <v>44.313194000000003</v>
      </c>
      <c r="Q45">
        <v>44.404086999999997</v>
      </c>
      <c r="R45">
        <v>44.495193</v>
      </c>
      <c r="S45">
        <v>44.521019000000003</v>
      </c>
      <c r="T45">
        <v>44.535392999999999</v>
      </c>
      <c r="U45">
        <v>44.549216999999999</v>
      </c>
      <c r="V45">
        <v>44.561622999999997</v>
      </c>
      <c r="W45">
        <v>44.572665999999998</v>
      </c>
      <c r="X45">
        <v>44.583973</v>
      </c>
      <c r="Y45">
        <v>44.594425000000001</v>
      </c>
      <c r="Z45">
        <v>44.604464999999998</v>
      </c>
      <c r="AA45">
        <v>44.614258</v>
      </c>
      <c r="AB45">
        <v>44.623824999999997</v>
      </c>
      <c r="AC45">
        <v>44.632908</v>
      </c>
      <c r="AD45">
        <v>44.641548</v>
      </c>
      <c r="AE45">
        <v>44.650447999999997</v>
      </c>
      <c r="AF45">
        <v>44.659176000000002</v>
      </c>
      <c r="AG45">
        <v>44.668312</v>
      </c>
      <c r="AH45">
        <v>44.676867999999999</v>
      </c>
      <c r="AI45">
        <v>44.679234000000001</v>
      </c>
      <c r="AJ45" s="26">
        <v>1E-3</v>
      </c>
    </row>
    <row r="46" spans="1:36" x14ac:dyDescent="0.2">
      <c r="A46" t="s">
        <v>178</v>
      </c>
      <c r="B46" t="s">
        <v>641</v>
      </c>
      <c r="C46" t="s">
        <v>905</v>
      </c>
      <c r="D46" t="s">
        <v>875</v>
      </c>
      <c r="E46">
        <v>69.760581999999999</v>
      </c>
      <c r="F46">
        <v>70.009810999999999</v>
      </c>
      <c r="G46">
        <v>70.135315000000006</v>
      </c>
      <c r="H46">
        <v>70.255645999999999</v>
      </c>
      <c r="I46">
        <v>70.373810000000006</v>
      </c>
      <c r="J46">
        <v>70.467087000000006</v>
      </c>
      <c r="K46">
        <v>70.560721999999998</v>
      </c>
      <c r="L46">
        <v>70.654335000000003</v>
      </c>
      <c r="M46">
        <v>70.748856000000004</v>
      </c>
      <c r="N46">
        <v>70.841774000000001</v>
      </c>
      <c r="O46">
        <v>70.932486999999995</v>
      </c>
      <c r="P46">
        <v>71.025665000000004</v>
      </c>
      <c r="Q46">
        <v>71.117751999999996</v>
      </c>
      <c r="R46">
        <v>71.210044999999994</v>
      </c>
      <c r="S46">
        <v>71.236671000000001</v>
      </c>
      <c r="T46">
        <v>71.252212999999998</v>
      </c>
      <c r="U46">
        <v>71.266272999999998</v>
      </c>
      <c r="V46">
        <v>71.278923000000006</v>
      </c>
      <c r="W46">
        <v>71.290222</v>
      </c>
      <c r="X46">
        <v>71.301888000000005</v>
      </c>
      <c r="Y46">
        <v>71.312599000000006</v>
      </c>
      <c r="Z46">
        <v>71.322968000000003</v>
      </c>
      <c r="AA46">
        <v>71.333122000000003</v>
      </c>
      <c r="AB46">
        <v>71.342979</v>
      </c>
      <c r="AC46">
        <v>71.352271999999999</v>
      </c>
      <c r="AD46">
        <v>71.361275000000006</v>
      </c>
      <c r="AE46">
        <v>71.370566999999994</v>
      </c>
      <c r="AF46">
        <v>71.379638999999997</v>
      </c>
      <c r="AG46">
        <v>71.389174999999994</v>
      </c>
      <c r="AH46">
        <v>71.398071000000002</v>
      </c>
      <c r="AI46">
        <v>71.400763999999995</v>
      </c>
      <c r="AJ46" s="26">
        <v>1E-3</v>
      </c>
    </row>
    <row r="47" spans="1:36" x14ac:dyDescent="0.2">
      <c r="A47" t="s">
        <v>222</v>
      </c>
      <c r="B47" t="s">
        <v>642</v>
      </c>
      <c r="C47" t="s">
        <v>906</v>
      </c>
      <c r="D47" t="s">
        <v>875</v>
      </c>
      <c r="E47">
        <v>37.472633000000002</v>
      </c>
      <c r="F47">
        <v>37.092711999999999</v>
      </c>
      <c r="G47">
        <v>36.920769</v>
      </c>
      <c r="H47">
        <v>37.098784999999999</v>
      </c>
      <c r="I47">
        <v>37.222610000000003</v>
      </c>
      <c r="J47">
        <v>37.387726000000001</v>
      </c>
      <c r="K47">
        <v>37.607872</v>
      </c>
      <c r="L47">
        <v>37.763401000000002</v>
      </c>
      <c r="M47">
        <v>37.841681999999999</v>
      </c>
      <c r="N47">
        <v>37.942177000000001</v>
      </c>
      <c r="O47">
        <v>38.063305</v>
      </c>
      <c r="P47">
        <v>38.168281999999998</v>
      </c>
      <c r="Q47">
        <v>38.264381</v>
      </c>
      <c r="R47">
        <v>38.37426</v>
      </c>
      <c r="S47">
        <v>38.395012000000001</v>
      </c>
      <c r="T47">
        <v>38.423050000000003</v>
      </c>
      <c r="U47">
        <v>38.437286</v>
      </c>
      <c r="V47">
        <v>38.470928000000001</v>
      </c>
      <c r="W47">
        <v>38.494610000000002</v>
      </c>
      <c r="X47">
        <v>38.500701999999997</v>
      </c>
      <c r="Y47">
        <v>38.540806000000003</v>
      </c>
      <c r="Z47">
        <v>38.559967</v>
      </c>
      <c r="AA47">
        <v>38.580444</v>
      </c>
      <c r="AB47">
        <v>38.600848999999997</v>
      </c>
      <c r="AC47">
        <v>38.621296000000001</v>
      </c>
      <c r="AD47">
        <v>38.627566999999999</v>
      </c>
      <c r="AE47">
        <v>38.656170000000003</v>
      </c>
      <c r="AF47">
        <v>38.679015999999997</v>
      </c>
      <c r="AG47">
        <v>38.695148000000003</v>
      </c>
      <c r="AH47">
        <v>38.719814</v>
      </c>
      <c r="AI47">
        <v>38.742171999999997</v>
      </c>
      <c r="AJ47" s="26">
        <v>1E-3</v>
      </c>
    </row>
    <row r="48" spans="1:36" x14ac:dyDescent="0.2">
      <c r="A48" t="s">
        <v>223</v>
      </c>
      <c r="B48" t="s">
        <v>643</v>
      </c>
      <c r="C48" t="s">
        <v>907</v>
      </c>
      <c r="D48" t="s">
        <v>875</v>
      </c>
      <c r="E48">
        <v>49.111499999999999</v>
      </c>
      <c r="F48">
        <v>48.671024000000003</v>
      </c>
      <c r="G48">
        <v>48.521439000000001</v>
      </c>
      <c r="H48">
        <v>48.787250999999998</v>
      </c>
      <c r="I48">
        <v>48.953499000000001</v>
      </c>
      <c r="J48">
        <v>49.129612000000002</v>
      </c>
      <c r="K48">
        <v>49.3568</v>
      </c>
      <c r="L48">
        <v>49.485424000000002</v>
      </c>
      <c r="M48">
        <v>49.562958000000002</v>
      </c>
      <c r="N48">
        <v>49.664439999999999</v>
      </c>
      <c r="O48">
        <v>49.779029999999999</v>
      </c>
      <c r="P48">
        <v>49.887695000000001</v>
      </c>
      <c r="Q48">
        <v>49.976025</v>
      </c>
      <c r="R48">
        <v>50.083122000000003</v>
      </c>
      <c r="S48">
        <v>50.093108999999998</v>
      </c>
      <c r="T48">
        <v>50.124043</v>
      </c>
      <c r="U48">
        <v>50.132103000000001</v>
      </c>
      <c r="V48">
        <v>50.163048000000003</v>
      </c>
      <c r="W48">
        <v>50.182941</v>
      </c>
      <c r="X48">
        <v>50.185271999999998</v>
      </c>
      <c r="Y48">
        <v>50.223976</v>
      </c>
      <c r="Z48">
        <v>50.242783000000003</v>
      </c>
      <c r="AA48">
        <v>50.264350999999998</v>
      </c>
      <c r="AB48">
        <v>50.284081</v>
      </c>
      <c r="AC48">
        <v>50.304741</v>
      </c>
      <c r="AD48">
        <v>50.309258</v>
      </c>
      <c r="AE48">
        <v>50.340279000000002</v>
      </c>
      <c r="AF48">
        <v>50.363048999999997</v>
      </c>
      <c r="AG48">
        <v>50.381225999999998</v>
      </c>
      <c r="AH48">
        <v>50.4039</v>
      </c>
      <c r="AI48">
        <v>50.426273000000002</v>
      </c>
      <c r="AJ48" s="26">
        <v>1E-3</v>
      </c>
    </row>
    <row r="49" spans="1:36" x14ac:dyDescent="0.2">
      <c r="A49" t="s">
        <v>31</v>
      </c>
      <c r="C49" t="s">
        <v>908</v>
      </c>
    </row>
    <row r="50" spans="1:36" x14ac:dyDescent="0.2">
      <c r="A50" t="s">
        <v>168</v>
      </c>
      <c r="B50" t="s">
        <v>644</v>
      </c>
      <c r="C50" t="s">
        <v>909</v>
      </c>
      <c r="D50" t="s">
        <v>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 t="s">
        <v>11</v>
      </c>
    </row>
    <row r="51" spans="1:36" x14ac:dyDescent="0.2">
      <c r="A51" t="s">
        <v>169</v>
      </c>
      <c r="B51" t="s">
        <v>645</v>
      </c>
      <c r="C51" t="s">
        <v>910</v>
      </c>
      <c r="D51" t="s">
        <v>875</v>
      </c>
      <c r="E51">
        <v>0</v>
      </c>
      <c r="F51">
        <v>0</v>
      </c>
      <c r="G51">
        <v>0</v>
      </c>
      <c r="H51">
        <v>0</v>
      </c>
      <c r="I51">
        <v>0</v>
      </c>
      <c r="J51">
        <v>49.520648999999999</v>
      </c>
      <c r="K51">
        <v>49.546619</v>
      </c>
      <c r="L51">
        <v>49.421512999999997</v>
      </c>
      <c r="M51">
        <v>49.305602999999998</v>
      </c>
      <c r="N51">
        <v>49.216662999999997</v>
      </c>
      <c r="O51">
        <v>49.144024000000002</v>
      </c>
      <c r="P51">
        <v>49.107193000000002</v>
      </c>
      <c r="Q51">
        <v>49.084499000000001</v>
      </c>
      <c r="R51">
        <v>49.078406999999999</v>
      </c>
      <c r="S51">
        <v>49.060550999999997</v>
      </c>
      <c r="T51">
        <v>49.056961000000001</v>
      </c>
      <c r="U51">
        <v>49.055069000000003</v>
      </c>
      <c r="V51">
        <v>49.054665</v>
      </c>
      <c r="W51">
        <v>49.057980000000001</v>
      </c>
      <c r="X51">
        <v>49.066864000000002</v>
      </c>
      <c r="Y51">
        <v>49.076228999999998</v>
      </c>
      <c r="Z51">
        <v>49.109383000000001</v>
      </c>
      <c r="AA51">
        <v>49.143828999999997</v>
      </c>
      <c r="AB51">
        <v>49.175327000000003</v>
      </c>
      <c r="AC51">
        <v>49.206310000000002</v>
      </c>
      <c r="AD51">
        <v>49.237602000000003</v>
      </c>
      <c r="AE51">
        <v>49.270499999999998</v>
      </c>
      <c r="AF51">
        <v>49.301735000000001</v>
      </c>
      <c r="AG51">
        <v>49.335498999999999</v>
      </c>
      <c r="AH51">
        <v>49.366588999999998</v>
      </c>
      <c r="AI51">
        <v>49.377704999999999</v>
      </c>
      <c r="AJ51" t="s">
        <v>11</v>
      </c>
    </row>
    <row r="52" spans="1:36" x14ac:dyDescent="0.2">
      <c r="A52" t="s">
        <v>170</v>
      </c>
      <c r="B52" t="s">
        <v>646</v>
      </c>
      <c r="C52" t="s">
        <v>911</v>
      </c>
      <c r="D52" t="s">
        <v>875</v>
      </c>
      <c r="E52">
        <v>38.595390000000002</v>
      </c>
      <c r="F52">
        <v>38.479885000000003</v>
      </c>
      <c r="G52">
        <v>38.341892000000001</v>
      </c>
      <c r="H52">
        <v>38.221435999999997</v>
      </c>
      <c r="I52">
        <v>38.108424999999997</v>
      </c>
      <c r="J52">
        <v>38.108856000000003</v>
      </c>
      <c r="K52">
        <v>38.137756000000003</v>
      </c>
      <c r="L52">
        <v>38.008602000000003</v>
      </c>
      <c r="M52">
        <v>37.895713999999998</v>
      </c>
      <c r="N52">
        <v>37.810501000000002</v>
      </c>
      <c r="O52">
        <v>37.741425</v>
      </c>
      <c r="P52">
        <v>37.71114</v>
      </c>
      <c r="Q52">
        <v>37.694763000000002</v>
      </c>
      <c r="R52">
        <v>37.695217</v>
      </c>
      <c r="S52">
        <v>37.683627999999999</v>
      </c>
      <c r="T52">
        <v>37.687454000000002</v>
      </c>
      <c r="U52">
        <v>37.692405999999998</v>
      </c>
      <c r="V52">
        <v>37.697581999999997</v>
      </c>
      <c r="W52">
        <v>37.704768999999999</v>
      </c>
      <c r="X52">
        <v>37.718822000000003</v>
      </c>
      <c r="Y52">
        <v>37.732219999999998</v>
      </c>
      <c r="Z52">
        <v>37.768608</v>
      </c>
      <c r="AA52">
        <v>37.806041999999998</v>
      </c>
      <c r="AB52">
        <v>37.842055999999999</v>
      </c>
      <c r="AC52">
        <v>37.876503</v>
      </c>
      <c r="AD52">
        <v>37.910511</v>
      </c>
      <c r="AE52">
        <v>37.946216999999997</v>
      </c>
      <c r="AF52">
        <v>37.980400000000003</v>
      </c>
      <c r="AG52">
        <v>38.017482999999999</v>
      </c>
      <c r="AH52">
        <v>38.051178</v>
      </c>
      <c r="AI52">
        <v>38.065337999999997</v>
      </c>
      <c r="AJ52" s="26">
        <v>0</v>
      </c>
    </row>
    <row r="53" spans="1:36" x14ac:dyDescent="0.2">
      <c r="A53" t="s">
        <v>171</v>
      </c>
      <c r="B53" t="s">
        <v>647</v>
      </c>
      <c r="C53" t="s">
        <v>912</v>
      </c>
      <c r="D53" t="s">
        <v>875</v>
      </c>
      <c r="E53">
        <v>37.915317999999999</v>
      </c>
      <c r="F53">
        <v>37.735584000000003</v>
      </c>
      <c r="G53">
        <v>37.559879000000002</v>
      </c>
      <c r="H53">
        <v>37.399425999999998</v>
      </c>
      <c r="I53">
        <v>37.296131000000003</v>
      </c>
      <c r="J53">
        <v>37.198993999999999</v>
      </c>
      <c r="K53">
        <v>37.099933999999998</v>
      </c>
      <c r="L53">
        <v>36.922187999999998</v>
      </c>
      <c r="M53">
        <v>36.771155999999998</v>
      </c>
      <c r="N53">
        <v>36.654366000000003</v>
      </c>
      <c r="O53">
        <v>36.561604000000003</v>
      </c>
      <c r="P53">
        <v>36.512501</v>
      </c>
      <c r="Q53">
        <v>36.482590000000002</v>
      </c>
      <c r="R53">
        <v>36.472217999999998</v>
      </c>
      <c r="S53">
        <v>36.452660000000002</v>
      </c>
      <c r="T53">
        <v>36.448914000000002</v>
      </c>
      <c r="U53">
        <v>36.448425</v>
      </c>
      <c r="V53">
        <v>36.451141</v>
      </c>
      <c r="W53">
        <v>36.454849000000003</v>
      </c>
      <c r="X53">
        <v>36.465308999999998</v>
      </c>
      <c r="Y53">
        <v>36.474617000000002</v>
      </c>
      <c r="Z53">
        <v>36.510162000000001</v>
      </c>
      <c r="AA53">
        <v>36.545853000000001</v>
      </c>
      <c r="AB53">
        <v>36.580661999999997</v>
      </c>
      <c r="AC53">
        <v>36.613700999999999</v>
      </c>
      <c r="AD53">
        <v>36.645893000000001</v>
      </c>
      <c r="AE53">
        <v>36.679412999999997</v>
      </c>
      <c r="AF53">
        <v>36.711838</v>
      </c>
      <c r="AG53">
        <v>36.746727</v>
      </c>
      <c r="AH53">
        <v>36.778542000000002</v>
      </c>
      <c r="AI53">
        <v>36.790790999999999</v>
      </c>
      <c r="AJ53" s="26">
        <v>-1E-3</v>
      </c>
    </row>
    <row r="54" spans="1:36" x14ac:dyDescent="0.2">
      <c r="A54" t="s">
        <v>172</v>
      </c>
      <c r="B54" t="s">
        <v>648</v>
      </c>
      <c r="C54" t="s">
        <v>913</v>
      </c>
      <c r="D54" t="s">
        <v>875</v>
      </c>
      <c r="E54">
        <v>47.7742</v>
      </c>
      <c r="F54">
        <v>47.568184000000002</v>
      </c>
      <c r="G54">
        <v>47.292717000000003</v>
      </c>
      <c r="H54">
        <v>47.026749000000002</v>
      </c>
      <c r="I54">
        <v>46.834983999999999</v>
      </c>
      <c r="J54">
        <v>46.610210000000002</v>
      </c>
      <c r="K54">
        <v>46.383091</v>
      </c>
      <c r="L54">
        <v>46.112862</v>
      </c>
      <c r="M54">
        <v>45.874935000000001</v>
      </c>
      <c r="N54">
        <v>45.686039000000001</v>
      </c>
      <c r="O54">
        <v>45.537089999999999</v>
      </c>
      <c r="P54">
        <v>45.441710999999998</v>
      </c>
      <c r="Q54">
        <v>45.376475999999997</v>
      </c>
      <c r="R54">
        <v>45.336384000000002</v>
      </c>
      <c r="S54">
        <v>45.294376</v>
      </c>
      <c r="T54">
        <v>45.271155999999998</v>
      </c>
      <c r="U54">
        <v>45.254691999999999</v>
      </c>
      <c r="V54">
        <v>45.242488999999999</v>
      </c>
      <c r="W54">
        <v>45.233654000000001</v>
      </c>
      <c r="X54">
        <v>45.232112999999998</v>
      </c>
      <c r="Y54">
        <v>45.230389000000002</v>
      </c>
      <c r="Z54">
        <v>45.263485000000003</v>
      </c>
      <c r="AA54">
        <v>45.296836999999996</v>
      </c>
      <c r="AB54">
        <v>45.329498000000001</v>
      </c>
      <c r="AC54">
        <v>45.360657000000003</v>
      </c>
      <c r="AD54">
        <v>45.391125000000002</v>
      </c>
      <c r="AE54">
        <v>45.422770999999997</v>
      </c>
      <c r="AF54">
        <v>45.453403000000002</v>
      </c>
      <c r="AG54">
        <v>45.486443000000001</v>
      </c>
      <c r="AH54">
        <v>45.516705000000002</v>
      </c>
      <c r="AI54">
        <v>45.527293999999998</v>
      </c>
      <c r="AJ54" s="26">
        <v>-2E-3</v>
      </c>
    </row>
    <row r="55" spans="1:36" x14ac:dyDescent="0.2">
      <c r="A55" t="s">
        <v>173</v>
      </c>
      <c r="B55" t="s">
        <v>649</v>
      </c>
      <c r="C55" t="s">
        <v>914</v>
      </c>
      <c r="D55" t="s">
        <v>875</v>
      </c>
      <c r="E55">
        <v>115.682091</v>
      </c>
      <c r="F55">
        <v>115.57725499999999</v>
      </c>
      <c r="G55">
        <v>115.338943</v>
      </c>
      <c r="H55">
        <v>115.067238</v>
      </c>
      <c r="I55">
        <v>114.85395800000001</v>
      </c>
      <c r="J55">
        <v>114.74614699999999</v>
      </c>
      <c r="K55">
        <v>114.66364299999999</v>
      </c>
      <c r="L55">
        <v>114.44010900000001</v>
      </c>
      <c r="M55">
        <v>114.21676600000001</v>
      </c>
      <c r="N55">
        <v>114.037392</v>
      </c>
      <c r="O55">
        <v>113.895126</v>
      </c>
      <c r="P55">
        <v>113.808632</v>
      </c>
      <c r="Q55">
        <v>113.748383</v>
      </c>
      <c r="R55">
        <v>113.71367600000001</v>
      </c>
      <c r="S55">
        <v>113.672951</v>
      </c>
      <c r="T55">
        <v>113.650429</v>
      </c>
      <c r="U55">
        <v>113.632957</v>
      </c>
      <c r="V55">
        <v>113.619972</v>
      </c>
      <c r="W55">
        <v>113.612854</v>
      </c>
      <c r="X55">
        <v>113.61164100000001</v>
      </c>
      <c r="Y55">
        <v>113.60987900000001</v>
      </c>
      <c r="Z55">
        <v>113.643585</v>
      </c>
      <c r="AA55">
        <v>113.67892500000001</v>
      </c>
      <c r="AB55">
        <v>113.711708</v>
      </c>
      <c r="AC55">
        <v>113.74316399999999</v>
      </c>
      <c r="AD55">
        <v>113.774925</v>
      </c>
      <c r="AE55">
        <v>113.808258</v>
      </c>
      <c r="AF55">
        <v>113.839592</v>
      </c>
      <c r="AG55">
        <v>113.873062</v>
      </c>
      <c r="AH55">
        <v>113.903992</v>
      </c>
      <c r="AI55">
        <v>113.914055</v>
      </c>
      <c r="AJ55" s="26">
        <v>-1E-3</v>
      </c>
    </row>
    <row r="56" spans="1:36" x14ac:dyDescent="0.2">
      <c r="A56" t="s">
        <v>220</v>
      </c>
      <c r="B56" t="s">
        <v>650</v>
      </c>
      <c r="C56" t="s">
        <v>915</v>
      </c>
      <c r="D56" t="s">
        <v>875</v>
      </c>
      <c r="E56">
        <v>33.860396999999999</v>
      </c>
      <c r="F56">
        <v>33.807594000000002</v>
      </c>
      <c r="G56">
        <v>33.710453000000001</v>
      </c>
      <c r="H56">
        <v>33.653678999999997</v>
      </c>
      <c r="I56">
        <v>33.603287000000002</v>
      </c>
      <c r="J56">
        <v>33.635986000000003</v>
      </c>
      <c r="K56">
        <v>33.684722999999998</v>
      </c>
      <c r="L56">
        <v>33.595779</v>
      </c>
      <c r="M56">
        <v>33.518864000000001</v>
      </c>
      <c r="N56">
        <v>33.460808</v>
      </c>
      <c r="O56">
        <v>33.415764000000003</v>
      </c>
      <c r="P56">
        <v>33.395645000000002</v>
      </c>
      <c r="Q56">
        <v>33.386040000000001</v>
      </c>
      <c r="R56">
        <v>33.388832000000001</v>
      </c>
      <c r="S56">
        <v>33.378039999999999</v>
      </c>
      <c r="T56">
        <v>33.375903999999998</v>
      </c>
      <c r="U56">
        <v>33.376167000000002</v>
      </c>
      <c r="V56">
        <v>33.378245999999997</v>
      </c>
      <c r="W56">
        <v>33.381962000000001</v>
      </c>
      <c r="X56">
        <v>33.390929999999997</v>
      </c>
      <c r="Y56">
        <v>33.400509</v>
      </c>
      <c r="Z56">
        <v>33.429358999999998</v>
      </c>
      <c r="AA56">
        <v>33.458556999999999</v>
      </c>
      <c r="AB56">
        <v>33.487228000000002</v>
      </c>
      <c r="AC56">
        <v>33.514899999999997</v>
      </c>
      <c r="AD56">
        <v>33.542178999999997</v>
      </c>
      <c r="AE56">
        <v>33.570450000000001</v>
      </c>
      <c r="AF56">
        <v>33.597965000000002</v>
      </c>
      <c r="AG56">
        <v>33.627220000000001</v>
      </c>
      <c r="AH56">
        <v>33.654407999999997</v>
      </c>
      <c r="AI56">
        <v>33.661915</v>
      </c>
      <c r="AJ56" s="26">
        <v>0</v>
      </c>
    </row>
    <row r="57" spans="1:36" x14ac:dyDescent="0.2">
      <c r="A57" t="s">
        <v>221</v>
      </c>
      <c r="B57" t="s">
        <v>651</v>
      </c>
      <c r="C57" t="s">
        <v>916</v>
      </c>
      <c r="D57" t="s">
        <v>875</v>
      </c>
      <c r="E57">
        <v>43.334721000000002</v>
      </c>
      <c r="F57">
        <v>43.304313999999998</v>
      </c>
      <c r="G57">
        <v>43.185893999999998</v>
      </c>
      <c r="H57">
        <v>43.104092000000001</v>
      </c>
      <c r="I57">
        <v>43.024506000000002</v>
      </c>
      <c r="J57">
        <v>42.955860000000001</v>
      </c>
      <c r="K57">
        <v>42.894840000000002</v>
      </c>
      <c r="L57">
        <v>42.772109999999998</v>
      </c>
      <c r="M57">
        <v>42.665894000000002</v>
      </c>
      <c r="N57">
        <v>42.582832000000003</v>
      </c>
      <c r="O57">
        <v>42.519215000000003</v>
      </c>
      <c r="P57">
        <v>42.480156000000001</v>
      </c>
      <c r="Q57">
        <v>42.455005999999997</v>
      </c>
      <c r="R57">
        <v>42.443863</v>
      </c>
      <c r="S57">
        <v>42.421866999999999</v>
      </c>
      <c r="T57">
        <v>42.407573999999997</v>
      </c>
      <c r="U57">
        <v>42.399025000000002</v>
      </c>
      <c r="V57">
        <v>42.394145999999999</v>
      </c>
      <c r="W57">
        <v>42.390540999999999</v>
      </c>
      <c r="X57">
        <v>42.392280999999997</v>
      </c>
      <c r="Y57">
        <v>42.395527000000001</v>
      </c>
      <c r="Z57">
        <v>42.421211</v>
      </c>
      <c r="AA57">
        <v>42.446376999999998</v>
      </c>
      <c r="AB57">
        <v>42.472037999999998</v>
      </c>
      <c r="AC57">
        <v>42.496417999999998</v>
      </c>
      <c r="AD57">
        <v>42.520256000000003</v>
      </c>
      <c r="AE57">
        <v>42.544727000000002</v>
      </c>
      <c r="AF57">
        <v>42.568893000000003</v>
      </c>
      <c r="AG57">
        <v>42.594242000000001</v>
      </c>
      <c r="AH57">
        <v>42.618214000000002</v>
      </c>
      <c r="AI57">
        <v>42.622326000000001</v>
      </c>
      <c r="AJ57" s="26">
        <v>-1E-3</v>
      </c>
    </row>
    <row r="58" spans="1:36" x14ac:dyDescent="0.2">
      <c r="A58" t="s">
        <v>167</v>
      </c>
      <c r="B58" t="s">
        <v>652</v>
      </c>
      <c r="C58" t="s">
        <v>917</v>
      </c>
      <c r="D58" t="s">
        <v>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 t="s">
        <v>11</v>
      </c>
    </row>
    <row r="59" spans="1:36" x14ac:dyDescent="0.2">
      <c r="A59" t="s">
        <v>174</v>
      </c>
      <c r="B59" t="s">
        <v>653</v>
      </c>
      <c r="C59" t="s">
        <v>918</v>
      </c>
      <c r="D59" t="s">
        <v>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 t="s">
        <v>11</v>
      </c>
    </row>
    <row r="60" spans="1:36" x14ac:dyDescent="0.2">
      <c r="A60" t="s">
        <v>175</v>
      </c>
      <c r="B60" t="s">
        <v>654</v>
      </c>
      <c r="C60" t="s">
        <v>919</v>
      </c>
      <c r="D60" t="s">
        <v>875</v>
      </c>
      <c r="E60">
        <v>42.860320999999999</v>
      </c>
      <c r="F60">
        <v>42.900207999999999</v>
      </c>
      <c r="G60">
        <v>42.752440999999997</v>
      </c>
      <c r="H60">
        <v>42.595615000000002</v>
      </c>
      <c r="I60">
        <v>42.439208999999998</v>
      </c>
      <c r="J60">
        <v>42.592556000000002</v>
      </c>
      <c r="K60">
        <v>42.411513999999997</v>
      </c>
      <c r="L60">
        <v>42.242519000000001</v>
      </c>
      <c r="M60">
        <v>42.103535000000001</v>
      </c>
      <c r="N60">
        <v>42.000629000000004</v>
      </c>
      <c r="O60">
        <v>41.932045000000002</v>
      </c>
      <c r="P60">
        <v>41.893889999999999</v>
      </c>
      <c r="Q60">
        <v>41.879353000000002</v>
      </c>
      <c r="R60">
        <v>41.88599</v>
      </c>
      <c r="S60">
        <v>41.842013999999999</v>
      </c>
      <c r="T60">
        <v>41.796382999999999</v>
      </c>
      <c r="U60">
        <v>41.758311999999997</v>
      </c>
      <c r="V60">
        <v>41.726196000000002</v>
      </c>
      <c r="W60">
        <v>41.696872999999997</v>
      </c>
      <c r="X60">
        <v>41.672198999999999</v>
      </c>
      <c r="Y60">
        <v>41.649658000000002</v>
      </c>
      <c r="Z60">
        <v>41.656322000000003</v>
      </c>
      <c r="AA60">
        <v>41.662295999999998</v>
      </c>
      <c r="AB60">
        <v>41.668633</v>
      </c>
      <c r="AC60">
        <v>41.674419</v>
      </c>
      <c r="AD60">
        <v>41.679572999999998</v>
      </c>
      <c r="AE60">
        <v>41.684821999999997</v>
      </c>
      <c r="AF60">
        <v>41.690295999999996</v>
      </c>
      <c r="AG60">
        <v>41.696026000000003</v>
      </c>
      <c r="AH60">
        <v>41.701321</v>
      </c>
      <c r="AI60">
        <v>41.700583999999999</v>
      </c>
      <c r="AJ60" s="26">
        <v>-1E-3</v>
      </c>
    </row>
    <row r="61" spans="1:36" x14ac:dyDescent="0.2">
      <c r="A61" t="s">
        <v>176</v>
      </c>
      <c r="B61" t="s">
        <v>655</v>
      </c>
      <c r="C61" t="s">
        <v>920</v>
      </c>
      <c r="D61" t="s">
        <v>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 t="s">
        <v>11</v>
      </c>
    </row>
    <row r="62" spans="1:36" x14ac:dyDescent="0.2">
      <c r="A62" t="s">
        <v>177</v>
      </c>
      <c r="B62" t="s">
        <v>656</v>
      </c>
      <c r="C62" t="s">
        <v>921</v>
      </c>
      <c r="D62" t="s">
        <v>875</v>
      </c>
      <c r="E62">
        <v>45.947495000000004</v>
      </c>
      <c r="F62">
        <v>45.944923000000003</v>
      </c>
      <c r="G62">
        <v>45.786751000000002</v>
      </c>
      <c r="H62">
        <v>45.629902000000001</v>
      </c>
      <c r="I62">
        <v>45.465339999999998</v>
      </c>
      <c r="J62">
        <v>45.681846999999998</v>
      </c>
      <c r="K62">
        <v>45.519981000000001</v>
      </c>
      <c r="L62">
        <v>45.355595000000001</v>
      </c>
      <c r="M62">
        <v>45.223927000000003</v>
      </c>
      <c r="N62">
        <v>45.124690999999999</v>
      </c>
      <c r="O62">
        <v>45.058819</v>
      </c>
      <c r="P62">
        <v>45.025607999999998</v>
      </c>
      <c r="Q62">
        <v>45.016758000000003</v>
      </c>
      <c r="R62">
        <v>45.027683000000003</v>
      </c>
      <c r="S62">
        <v>44.986705999999998</v>
      </c>
      <c r="T62">
        <v>44.944541999999998</v>
      </c>
      <c r="U62">
        <v>44.909118999999997</v>
      </c>
      <c r="V62">
        <v>44.877972</v>
      </c>
      <c r="W62">
        <v>44.849812</v>
      </c>
      <c r="X62">
        <v>44.826537999999999</v>
      </c>
      <c r="Y62">
        <v>44.805107</v>
      </c>
      <c r="Z62">
        <v>44.812705999999999</v>
      </c>
      <c r="AA62">
        <v>44.819777999999999</v>
      </c>
      <c r="AB62">
        <v>44.826571999999999</v>
      </c>
      <c r="AC62">
        <v>44.832965999999999</v>
      </c>
      <c r="AD62">
        <v>44.838982000000001</v>
      </c>
      <c r="AE62">
        <v>44.845249000000003</v>
      </c>
      <c r="AF62">
        <v>44.851436999999997</v>
      </c>
      <c r="AG62">
        <v>44.858051000000003</v>
      </c>
      <c r="AH62">
        <v>44.864162</v>
      </c>
      <c r="AI62">
        <v>44.864151</v>
      </c>
      <c r="AJ62" s="26">
        <v>-1E-3</v>
      </c>
    </row>
    <row r="63" spans="1:36" x14ac:dyDescent="0.2">
      <c r="A63" t="s">
        <v>178</v>
      </c>
      <c r="B63" t="s">
        <v>657</v>
      </c>
      <c r="C63" t="s">
        <v>922</v>
      </c>
      <c r="D63" t="s">
        <v>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 t="s">
        <v>11</v>
      </c>
    </row>
    <row r="64" spans="1:36" x14ac:dyDescent="0.2">
      <c r="A64" t="s">
        <v>222</v>
      </c>
      <c r="B64" t="s">
        <v>658</v>
      </c>
      <c r="C64" t="s">
        <v>923</v>
      </c>
      <c r="D64" t="s">
        <v>875</v>
      </c>
      <c r="E64">
        <v>38.025058999999999</v>
      </c>
      <c r="F64">
        <v>37.968952000000002</v>
      </c>
      <c r="G64">
        <v>37.890101999999999</v>
      </c>
      <c r="H64">
        <v>37.836742000000001</v>
      </c>
      <c r="I64">
        <v>37.789302999999997</v>
      </c>
      <c r="J64">
        <v>37.901772000000001</v>
      </c>
      <c r="K64">
        <v>37.846519000000001</v>
      </c>
      <c r="L64">
        <v>37.784058000000002</v>
      </c>
      <c r="M64">
        <v>37.742016</v>
      </c>
      <c r="N64">
        <v>37.720554</v>
      </c>
      <c r="O64">
        <v>37.713695999999999</v>
      </c>
      <c r="P64">
        <v>37.732272999999999</v>
      </c>
      <c r="Q64">
        <v>37.762768000000001</v>
      </c>
      <c r="R64">
        <v>37.807094999999997</v>
      </c>
      <c r="S64">
        <v>37.794193</v>
      </c>
      <c r="T64">
        <v>37.780655000000003</v>
      </c>
      <c r="U64">
        <v>37.770099999999999</v>
      </c>
      <c r="V64">
        <v>37.761951000000003</v>
      </c>
      <c r="W64">
        <v>37.753520999999999</v>
      </c>
      <c r="X64">
        <v>37.750487999999997</v>
      </c>
      <c r="Y64">
        <v>37.747512999999998</v>
      </c>
      <c r="Z64">
        <v>37.763821</v>
      </c>
      <c r="AA64">
        <v>37.779293000000003</v>
      </c>
      <c r="AB64">
        <v>37.794670000000004</v>
      </c>
      <c r="AC64">
        <v>37.808514000000002</v>
      </c>
      <c r="AD64">
        <v>37.821247</v>
      </c>
      <c r="AE64">
        <v>37.834656000000003</v>
      </c>
      <c r="AF64">
        <v>37.847667999999999</v>
      </c>
      <c r="AG64">
        <v>37.862048999999999</v>
      </c>
      <c r="AH64">
        <v>37.874405000000003</v>
      </c>
      <c r="AI64">
        <v>37.880806</v>
      </c>
      <c r="AJ64" s="26">
        <v>0</v>
      </c>
    </row>
    <row r="65" spans="1:36" x14ac:dyDescent="0.2">
      <c r="A65" t="s">
        <v>223</v>
      </c>
      <c r="B65" t="s">
        <v>659</v>
      </c>
      <c r="C65" t="s">
        <v>924</v>
      </c>
      <c r="D65" t="s">
        <v>875</v>
      </c>
      <c r="E65">
        <v>51.534495999999997</v>
      </c>
      <c r="F65">
        <v>51.401577000000003</v>
      </c>
      <c r="G65">
        <v>51.299689999999998</v>
      </c>
      <c r="H65">
        <v>51.348480000000002</v>
      </c>
      <c r="I65">
        <v>51.293861</v>
      </c>
      <c r="J65">
        <v>51.435490000000001</v>
      </c>
      <c r="K65">
        <v>51.485146</v>
      </c>
      <c r="L65">
        <v>51.392853000000002</v>
      </c>
      <c r="M65">
        <v>51.323394999999998</v>
      </c>
      <c r="N65">
        <v>51.277614999999997</v>
      </c>
      <c r="O65">
        <v>51.250328000000003</v>
      </c>
      <c r="P65">
        <v>51.250866000000002</v>
      </c>
      <c r="Q65">
        <v>51.265560000000001</v>
      </c>
      <c r="R65">
        <v>51.293799999999997</v>
      </c>
      <c r="S65">
        <v>51.266022</v>
      </c>
      <c r="T65">
        <v>51.238002999999999</v>
      </c>
      <c r="U65">
        <v>51.213509000000002</v>
      </c>
      <c r="V65">
        <v>51.191550999999997</v>
      </c>
      <c r="W65">
        <v>51.174495999999998</v>
      </c>
      <c r="X65">
        <v>51.161887999999998</v>
      </c>
      <c r="Y65">
        <v>51.151764</v>
      </c>
      <c r="Z65">
        <v>51.165447</v>
      </c>
      <c r="AA65">
        <v>51.179329000000003</v>
      </c>
      <c r="AB65">
        <v>51.192318</v>
      </c>
      <c r="AC65">
        <v>51.204109000000003</v>
      </c>
      <c r="AD65">
        <v>51.215698000000003</v>
      </c>
      <c r="AE65">
        <v>51.227558000000002</v>
      </c>
      <c r="AF65">
        <v>51.236674999999998</v>
      </c>
      <c r="AG65">
        <v>51.246941</v>
      </c>
      <c r="AH65">
        <v>51.257064999999997</v>
      </c>
      <c r="AI65">
        <v>51.259731000000002</v>
      </c>
      <c r="AJ65" s="26">
        <v>0</v>
      </c>
    </row>
    <row r="66" spans="1:36" x14ac:dyDescent="0.2">
      <c r="A66" t="s">
        <v>30</v>
      </c>
      <c r="C66" t="s">
        <v>925</v>
      </c>
    </row>
    <row r="67" spans="1:36" x14ac:dyDescent="0.2">
      <c r="A67" t="s">
        <v>168</v>
      </c>
      <c r="B67" t="s">
        <v>660</v>
      </c>
      <c r="C67" t="s">
        <v>926</v>
      </c>
      <c r="D67" t="s">
        <v>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 t="s">
        <v>11</v>
      </c>
    </row>
    <row r="68" spans="1:36" x14ac:dyDescent="0.2">
      <c r="A68" t="s">
        <v>169</v>
      </c>
      <c r="B68" t="s">
        <v>661</v>
      </c>
      <c r="C68" t="s">
        <v>927</v>
      </c>
      <c r="D68" t="s">
        <v>875</v>
      </c>
      <c r="E68">
        <v>53.303711</v>
      </c>
      <c r="F68">
        <v>53.185271999999998</v>
      </c>
      <c r="G68">
        <v>52.920971000000002</v>
      </c>
      <c r="H68">
        <v>52.734447000000003</v>
      </c>
      <c r="I68">
        <v>52.713669000000003</v>
      </c>
      <c r="J68">
        <v>52.780807000000003</v>
      </c>
      <c r="K68">
        <v>52.790661</v>
      </c>
      <c r="L68">
        <v>52.598571999999997</v>
      </c>
      <c r="M68">
        <v>52.415202999999998</v>
      </c>
      <c r="N68">
        <v>52.266250999999997</v>
      </c>
      <c r="O68">
        <v>52.141216</v>
      </c>
      <c r="P68">
        <v>52.056908</v>
      </c>
      <c r="Q68">
        <v>51.990555000000001</v>
      </c>
      <c r="R68">
        <v>51.944569000000001</v>
      </c>
      <c r="S68">
        <v>51.888827999999997</v>
      </c>
      <c r="T68">
        <v>51.850285</v>
      </c>
      <c r="U68">
        <v>51.816943999999999</v>
      </c>
      <c r="V68">
        <v>51.788918000000002</v>
      </c>
      <c r="W68">
        <v>51.767707999999999</v>
      </c>
      <c r="X68">
        <v>51.755851999999997</v>
      </c>
      <c r="Y68">
        <v>51.747433000000001</v>
      </c>
      <c r="Z68">
        <v>51.777393000000004</v>
      </c>
      <c r="AA68">
        <v>51.808548000000002</v>
      </c>
      <c r="AB68">
        <v>51.838459</v>
      </c>
      <c r="AC68">
        <v>51.867325000000001</v>
      </c>
      <c r="AD68">
        <v>51.895966000000001</v>
      </c>
      <c r="AE68">
        <v>51.926003000000001</v>
      </c>
      <c r="AF68">
        <v>51.954738999999996</v>
      </c>
      <c r="AG68">
        <v>51.985923999999997</v>
      </c>
      <c r="AH68">
        <v>52.014507000000002</v>
      </c>
      <c r="AI68">
        <v>52.023209000000001</v>
      </c>
      <c r="AJ68" s="26">
        <v>-1E-3</v>
      </c>
    </row>
    <row r="69" spans="1:36" x14ac:dyDescent="0.2">
      <c r="A69" t="s">
        <v>170</v>
      </c>
      <c r="B69" t="s">
        <v>662</v>
      </c>
      <c r="C69" t="s">
        <v>928</v>
      </c>
      <c r="D69" t="s">
        <v>875</v>
      </c>
      <c r="E69">
        <v>42.102722</v>
      </c>
      <c r="F69">
        <v>41.902458000000003</v>
      </c>
      <c r="G69">
        <v>41.682361999999998</v>
      </c>
      <c r="H69">
        <v>41.492004000000001</v>
      </c>
      <c r="I69">
        <v>41.330947999999999</v>
      </c>
      <c r="J69">
        <v>41.282555000000002</v>
      </c>
      <c r="K69">
        <v>41.215747999999998</v>
      </c>
      <c r="L69">
        <v>41.024360999999999</v>
      </c>
      <c r="M69">
        <v>40.852715000000003</v>
      </c>
      <c r="N69">
        <v>40.714976999999998</v>
      </c>
      <c r="O69">
        <v>40.599094000000001</v>
      </c>
      <c r="P69">
        <v>40.525207999999999</v>
      </c>
      <c r="Q69">
        <v>40.468131999999997</v>
      </c>
      <c r="R69">
        <v>40.431652</v>
      </c>
      <c r="S69">
        <v>40.385719000000002</v>
      </c>
      <c r="T69">
        <v>40.358646</v>
      </c>
      <c r="U69">
        <v>40.335662999999997</v>
      </c>
      <c r="V69">
        <v>40.31673</v>
      </c>
      <c r="W69">
        <v>40.302413999999999</v>
      </c>
      <c r="X69">
        <v>40.297707000000003</v>
      </c>
      <c r="Y69">
        <v>40.294967999999997</v>
      </c>
      <c r="Z69">
        <v>40.328673999999999</v>
      </c>
      <c r="AA69">
        <v>40.363438000000002</v>
      </c>
      <c r="AB69">
        <v>40.396877000000003</v>
      </c>
      <c r="AC69">
        <v>40.428829</v>
      </c>
      <c r="AD69">
        <v>40.460388000000002</v>
      </c>
      <c r="AE69">
        <v>40.493675000000003</v>
      </c>
      <c r="AF69">
        <v>40.525539000000002</v>
      </c>
      <c r="AG69">
        <v>40.560375000000001</v>
      </c>
      <c r="AH69">
        <v>40.591904</v>
      </c>
      <c r="AI69">
        <v>40.603912000000001</v>
      </c>
      <c r="AJ69" s="26">
        <v>-1E-3</v>
      </c>
    </row>
    <row r="70" spans="1:36" x14ac:dyDescent="0.2">
      <c r="A70" t="s">
        <v>171</v>
      </c>
      <c r="B70" t="s">
        <v>663</v>
      </c>
      <c r="C70" t="s">
        <v>929</v>
      </c>
      <c r="D70" t="s">
        <v>875</v>
      </c>
      <c r="E70">
        <v>41.473103000000002</v>
      </c>
      <c r="F70">
        <v>41.183394999999997</v>
      </c>
      <c r="G70">
        <v>40.913620000000002</v>
      </c>
      <c r="H70">
        <v>40.674778000000003</v>
      </c>
      <c r="I70">
        <v>40.497078000000002</v>
      </c>
      <c r="J70">
        <v>40.334572000000001</v>
      </c>
      <c r="K70">
        <v>40.163780000000003</v>
      </c>
      <c r="L70">
        <v>39.922539</v>
      </c>
      <c r="M70">
        <v>39.711559000000001</v>
      </c>
      <c r="N70">
        <v>39.541397000000003</v>
      </c>
      <c r="O70">
        <v>39.401103999999997</v>
      </c>
      <c r="P70">
        <v>39.307589999999998</v>
      </c>
      <c r="Q70">
        <v>39.235225999999997</v>
      </c>
      <c r="R70">
        <v>39.185017000000002</v>
      </c>
      <c r="S70">
        <v>39.129210999999998</v>
      </c>
      <c r="T70">
        <v>39.093155000000003</v>
      </c>
      <c r="U70">
        <v>39.063338999999999</v>
      </c>
      <c r="V70">
        <v>39.038719</v>
      </c>
      <c r="W70">
        <v>39.019114999999999</v>
      </c>
      <c r="X70">
        <v>39.008839000000002</v>
      </c>
      <c r="Y70">
        <v>39.000858000000001</v>
      </c>
      <c r="Z70">
        <v>39.032955000000001</v>
      </c>
      <c r="AA70">
        <v>39.065685000000002</v>
      </c>
      <c r="AB70">
        <v>39.097191000000002</v>
      </c>
      <c r="AC70">
        <v>39.127243</v>
      </c>
      <c r="AD70">
        <v>39.156768999999997</v>
      </c>
      <c r="AE70">
        <v>39.187744000000002</v>
      </c>
      <c r="AF70">
        <v>39.217692999999997</v>
      </c>
      <c r="AG70">
        <v>39.250174999999999</v>
      </c>
      <c r="AH70">
        <v>39.279674999999997</v>
      </c>
      <c r="AI70">
        <v>39.289611999999998</v>
      </c>
      <c r="AJ70" s="26">
        <v>-2E-3</v>
      </c>
    </row>
    <row r="71" spans="1:36" x14ac:dyDescent="0.2">
      <c r="A71" t="s">
        <v>172</v>
      </c>
      <c r="B71" t="s">
        <v>664</v>
      </c>
      <c r="C71" t="s">
        <v>930</v>
      </c>
      <c r="D71" t="s">
        <v>875</v>
      </c>
      <c r="E71">
        <v>51.690235000000001</v>
      </c>
      <c r="F71">
        <v>51.353591999999999</v>
      </c>
      <c r="G71">
        <v>50.973736000000002</v>
      </c>
      <c r="H71">
        <v>50.614215999999999</v>
      </c>
      <c r="I71">
        <v>50.345557999999997</v>
      </c>
      <c r="J71">
        <v>50.053531999999997</v>
      </c>
      <c r="K71">
        <v>49.746166000000002</v>
      </c>
      <c r="L71">
        <v>49.404345999999997</v>
      </c>
      <c r="M71">
        <v>49.098498999999997</v>
      </c>
      <c r="N71">
        <v>48.850624000000003</v>
      </c>
      <c r="O71">
        <v>48.649132000000002</v>
      </c>
      <c r="P71">
        <v>48.505699</v>
      </c>
      <c r="Q71">
        <v>48.394703</v>
      </c>
      <c r="R71">
        <v>48.312916000000001</v>
      </c>
      <c r="S71">
        <v>48.230750999999998</v>
      </c>
      <c r="T71">
        <v>48.170177000000002</v>
      </c>
      <c r="U71">
        <v>48.120438</v>
      </c>
      <c r="V71">
        <v>48.079017999999998</v>
      </c>
      <c r="W71">
        <v>48.045226999999997</v>
      </c>
      <c r="X71">
        <v>48.021335999999998</v>
      </c>
      <c r="Y71">
        <v>48.001007000000001</v>
      </c>
      <c r="Z71">
        <v>48.030665999999997</v>
      </c>
      <c r="AA71">
        <v>48.060940000000002</v>
      </c>
      <c r="AB71">
        <v>48.090266999999997</v>
      </c>
      <c r="AC71">
        <v>48.118361999999998</v>
      </c>
      <c r="AD71">
        <v>48.145977000000002</v>
      </c>
      <c r="AE71">
        <v>48.174824000000001</v>
      </c>
      <c r="AF71">
        <v>48.202689999999997</v>
      </c>
      <c r="AG71">
        <v>48.233314999999997</v>
      </c>
      <c r="AH71">
        <v>48.261177000000004</v>
      </c>
      <c r="AI71">
        <v>48.269469999999998</v>
      </c>
      <c r="AJ71" s="26">
        <v>-2E-3</v>
      </c>
    </row>
    <row r="72" spans="1:36" x14ac:dyDescent="0.2">
      <c r="A72" t="s">
        <v>173</v>
      </c>
      <c r="B72" t="s">
        <v>665</v>
      </c>
      <c r="C72" t="s">
        <v>931</v>
      </c>
      <c r="D72" t="s">
        <v>875</v>
      </c>
      <c r="E72">
        <v>119.33163500000001</v>
      </c>
      <c r="F72">
        <v>119.09020200000001</v>
      </c>
      <c r="G72">
        <v>118.739655</v>
      </c>
      <c r="H72">
        <v>118.387978</v>
      </c>
      <c r="I72">
        <v>118.107063</v>
      </c>
      <c r="J72">
        <v>118.032646</v>
      </c>
      <c r="K72">
        <v>117.901314</v>
      </c>
      <c r="L72">
        <v>117.61945299999999</v>
      </c>
      <c r="M72">
        <v>117.33702099999999</v>
      </c>
      <c r="N72">
        <v>117.106331</v>
      </c>
      <c r="O72">
        <v>116.91490899999999</v>
      </c>
      <c r="P72">
        <v>116.78209699999999</v>
      </c>
      <c r="Q72">
        <v>116.678917</v>
      </c>
      <c r="R72">
        <v>116.604462</v>
      </c>
      <c r="S72">
        <v>116.528374</v>
      </c>
      <c r="T72">
        <v>116.475433</v>
      </c>
      <c r="U72">
        <v>116.43042</v>
      </c>
      <c r="V72">
        <v>116.39207500000001</v>
      </c>
      <c r="W72">
        <v>116.36312100000001</v>
      </c>
      <c r="X72">
        <v>116.343872</v>
      </c>
      <c r="Y72">
        <v>116.32781199999999</v>
      </c>
      <c r="Z72">
        <v>116.35990099999999</v>
      </c>
      <c r="AA72">
        <v>116.393227</v>
      </c>
      <c r="AB72">
        <v>116.425072</v>
      </c>
      <c r="AC72">
        <v>116.455719</v>
      </c>
      <c r="AD72">
        <v>116.486107</v>
      </c>
      <c r="AE72">
        <v>116.518036</v>
      </c>
      <c r="AF72">
        <v>116.548599</v>
      </c>
      <c r="AG72">
        <v>116.58189400000001</v>
      </c>
      <c r="AH72">
        <v>116.61225899999999</v>
      </c>
      <c r="AI72">
        <v>116.622574</v>
      </c>
      <c r="AJ72" s="26">
        <v>-1E-3</v>
      </c>
    </row>
    <row r="73" spans="1:36" x14ac:dyDescent="0.2">
      <c r="A73" t="s">
        <v>220</v>
      </c>
      <c r="B73" t="s">
        <v>666</v>
      </c>
      <c r="C73" t="s">
        <v>932</v>
      </c>
      <c r="D73" t="s">
        <v>875</v>
      </c>
      <c r="E73">
        <v>37.581429</v>
      </c>
      <c r="F73">
        <v>37.422198999999999</v>
      </c>
      <c r="G73">
        <v>37.237568000000003</v>
      </c>
      <c r="H73">
        <v>37.105133000000002</v>
      </c>
      <c r="I73">
        <v>36.997123999999999</v>
      </c>
      <c r="J73">
        <v>36.955146999999997</v>
      </c>
      <c r="K73">
        <v>36.931117999999998</v>
      </c>
      <c r="L73">
        <v>36.774177999999999</v>
      </c>
      <c r="M73">
        <v>36.632587000000001</v>
      </c>
      <c r="N73">
        <v>36.517600999999999</v>
      </c>
      <c r="O73">
        <v>36.421764000000003</v>
      </c>
      <c r="P73">
        <v>36.354838999999998</v>
      </c>
      <c r="Q73">
        <v>36.302166</v>
      </c>
      <c r="R73">
        <v>36.264857999999997</v>
      </c>
      <c r="S73">
        <v>36.216709000000002</v>
      </c>
      <c r="T73">
        <v>36.180382000000002</v>
      </c>
      <c r="U73">
        <v>36.150471000000003</v>
      </c>
      <c r="V73">
        <v>36.125759000000002</v>
      </c>
      <c r="W73">
        <v>36.105564000000001</v>
      </c>
      <c r="X73">
        <v>36.093871999999998</v>
      </c>
      <c r="Y73">
        <v>36.085982999999999</v>
      </c>
      <c r="Z73">
        <v>36.111812999999998</v>
      </c>
      <c r="AA73">
        <v>36.137954999999998</v>
      </c>
      <c r="AB73">
        <v>36.163756999999997</v>
      </c>
      <c r="AC73">
        <v>36.188625000000002</v>
      </c>
      <c r="AD73">
        <v>36.213123000000003</v>
      </c>
      <c r="AE73">
        <v>36.238647</v>
      </c>
      <c r="AF73">
        <v>36.263531</v>
      </c>
      <c r="AG73">
        <v>36.290207000000002</v>
      </c>
      <c r="AH73">
        <v>36.314919000000003</v>
      </c>
      <c r="AI73">
        <v>36.319972999999997</v>
      </c>
      <c r="AJ73" s="26">
        <v>-1E-3</v>
      </c>
    </row>
    <row r="74" spans="1:36" x14ac:dyDescent="0.2">
      <c r="A74" t="s">
        <v>221</v>
      </c>
      <c r="B74" t="s">
        <v>667</v>
      </c>
      <c r="C74" t="s">
        <v>933</v>
      </c>
      <c r="D74" t="s">
        <v>875</v>
      </c>
      <c r="E74">
        <v>47.627952999999998</v>
      </c>
      <c r="F74">
        <v>47.419612999999998</v>
      </c>
      <c r="G74">
        <v>47.167293999999998</v>
      </c>
      <c r="H74">
        <v>46.973934</v>
      </c>
      <c r="I74">
        <v>46.802010000000003</v>
      </c>
      <c r="J74">
        <v>46.652389999999997</v>
      </c>
      <c r="K74">
        <v>46.505566000000002</v>
      </c>
      <c r="L74">
        <v>46.306240000000003</v>
      </c>
      <c r="M74">
        <v>46.127434000000001</v>
      </c>
      <c r="N74">
        <v>45.980015000000002</v>
      </c>
      <c r="O74">
        <v>45.857638999999999</v>
      </c>
      <c r="P74">
        <v>45.764876999999998</v>
      </c>
      <c r="Q74">
        <v>45.690581999999999</v>
      </c>
      <c r="R74">
        <v>45.633724000000001</v>
      </c>
      <c r="S74">
        <v>45.56897</v>
      </c>
      <c r="T74">
        <v>45.516643999999999</v>
      </c>
      <c r="U74">
        <v>45.474445000000003</v>
      </c>
      <c r="V74">
        <v>45.439914999999999</v>
      </c>
      <c r="W74">
        <v>45.408904999999997</v>
      </c>
      <c r="X74">
        <v>45.387614999999997</v>
      </c>
      <c r="Y74">
        <v>45.371521000000001</v>
      </c>
      <c r="Z74">
        <v>45.394604000000001</v>
      </c>
      <c r="AA74">
        <v>45.417037999999998</v>
      </c>
      <c r="AB74">
        <v>45.440525000000001</v>
      </c>
      <c r="AC74">
        <v>45.462265000000002</v>
      </c>
      <c r="AD74">
        <v>45.483646</v>
      </c>
      <c r="AE74">
        <v>45.505797999999999</v>
      </c>
      <c r="AF74">
        <v>45.527630000000002</v>
      </c>
      <c r="AG74">
        <v>45.550792999999999</v>
      </c>
      <c r="AH74">
        <v>45.572600999999999</v>
      </c>
      <c r="AI74">
        <v>45.574573999999998</v>
      </c>
      <c r="AJ74" s="26">
        <v>-1E-3</v>
      </c>
    </row>
    <row r="75" spans="1:36" x14ac:dyDescent="0.2">
      <c r="A75" t="s">
        <v>167</v>
      </c>
      <c r="B75" t="s">
        <v>668</v>
      </c>
      <c r="C75" t="s">
        <v>934</v>
      </c>
      <c r="D75" t="s">
        <v>875</v>
      </c>
      <c r="E75">
        <v>47.260795999999999</v>
      </c>
      <c r="F75">
        <v>47.125377999999998</v>
      </c>
      <c r="G75">
        <v>46.822716</v>
      </c>
      <c r="H75">
        <v>46.521214000000001</v>
      </c>
      <c r="I75">
        <v>46.195374000000001</v>
      </c>
      <c r="J75">
        <v>45.922156999999999</v>
      </c>
      <c r="K75">
        <v>45.651108000000001</v>
      </c>
      <c r="L75">
        <v>45.402980999999997</v>
      </c>
      <c r="M75">
        <v>45.190215999999999</v>
      </c>
      <c r="N75">
        <v>45.021678999999999</v>
      </c>
      <c r="O75">
        <v>44.893234</v>
      </c>
      <c r="P75">
        <v>44.799697999999999</v>
      </c>
      <c r="Q75">
        <v>44.734214999999999</v>
      </c>
      <c r="R75">
        <v>44.691600999999999</v>
      </c>
      <c r="S75">
        <v>44.602927999999999</v>
      </c>
      <c r="T75">
        <v>44.516604999999998</v>
      </c>
      <c r="U75">
        <v>44.442070000000001</v>
      </c>
      <c r="V75">
        <v>44.378501999999997</v>
      </c>
      <c r="W75">
        <v>44.322315000000003</v>
      </c>
      <c r="X75">
        <v>44.274363999999998</v>
      </c>
      <c r="Y75">
        <v>44.232402999999998</v>
      </c>
      <c r="Z75">
        <v>44.237212999999997</v>
      </c>
      <c r="AA75">
        <v>44.241290999999997</v>
      </c>
      <c r="AB75">
        <v>44.245251000000003</v>
      </c>
      <c r="AC75">
        <v>44.248759999999997</v>
      </c>
      <c r="AD75">
        <v>44.251831000000003</v>
      </c>
      <c r="AE75">
        <v>44.254837000000002</v>
      </c>
      <c r="AF75">
        <v>44.257880999999998</v>
      </c>
      <c r="AG75">
        <v>44.261436000000003</v>
      </c>
      <c r="AH75">
        <v>44.264583999999999</v>
      </c>
      <c r="AI75">
        <v>44.261543000000003</v>
      </c>
      <c r="AJ75" s="26">
        <v>-2E-3</v>
      </c>
    </row>
    <row r="76" spans="1:36" x14ac:dyDescent="0.2">
      <c r="A76" t="s">
        <v>174</v>
      </c>
      <c r="B76" t="s">
        <v>669</v>
      </c>
      <c r="C76" t="s">
        <v>935</v>
      </c>
      <c r="D76" t="s">
        <v>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 t="s">
        <v>11</v>
      </c>
    </row>
    <row r="77" spans="1:36" x14ac:dyDescent="0.2">
      <c r="A77" t="s">
        <v>175</v>
      </c>
      <c r="B77" t="s">
        <v>670</v>
      </c>
      <c r="C77" t="s">
        <v>936</v>
      </c>
      <c r="D77" t="s">
        <v>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11</v>
      </c>
    </row>
    <row r="78" spans="1:36" x14ac:dyDescent="0.2">
      <c r="A78" t="s">
        <v>176</v>
      </c>
      <c r="B78" t="s">
        <v>671</v>
      </c>
      <c r="C78" t="s">
        <v>937</v>
      </c>
      <c r="D78" t="s">
        <v>875</v>
      </c>
      <c r="E78">
        <v>40.756653</v>
      </c>
      <c r="F78">
        <v>40.811562000000002</v>
      </c>
      <c r="G78">
        <v>40.710213000000003</v>
      </c>
      <c r="H78">
        <v>40.666587999999997</v>
      </c>
      <c r="I78">
        <v>40.635863999999998</v>
      </c>
      <c r="J78">
        <v>41.296253</v>
      </c>
      <c r="K78">
        <v>41.213337000000003</v>
      </c>
      <c r="L78">
        <v>41.130215</v>
      </c>
      <c r="M78">
        <v>41.057155999999999</v>
      </c>
      <c r="N78">
        <v>41.000968999999998</v>
      </c>
      <c r="O78">
        <v>40.958424000000001</v>
      </c>
      <c r="P78">
        <v>40.925697</v>
      </c>
      <c r="Q78">
        <v>40.903198000000003</v>
      </c>
      <c r="R78">
        <v>40.889964999999997</v>
      </c>
      <c r="S78">
        <v>40.819316999999998</v>
      </c>
      <c r="T78">
        <v>40.744484</v>
      </c>
      <c r="U78">
        <v>40.678341000000003</v>
      </c>
      <c r="V78">
        <v>40.619629000000003</v>
      </c>
      <c r="W78">
        <v>40.568095999999997</v>
      </c>
      <c r="X78">
        <v>40.524844999999999</v>
      </c>
      <c r="Y78">
        <v>40.489356999999998</v>
      </c>
      <c r="Z78">
        <v>40.489525</v>
      </c>
      <c r="AA78">
        <v>40.489941000000002</v>
      </c>
      <c r="AB78">
        <v>40.490096999999999</v>
      </c>
      <c r="AC78">
        <v>40.490397999999999</v>
      </c>
      <c r="AD78">
        <v>40.490788000000002</v>
      </c>
      <c r="AE78">
        <v>40.491340999999998</v>
      </c>
      <c r="AF78">
        <v>40.491962000000001</v>
      </c>
      <c r="AG78">
        <v>40.492989000000001</v>
      </c>
      <c r="AH78">
        <v>40.494064000000002</v>
      </c>
      <c r="AI78">
        <v>40.489032999999999</v>
      </c>
      <c r="AJ78" s="26">
        <v>0</v>
      </c>
    </row>
    <row r="79" spans="1:36" x14ac:dyDescent="0.2">
      <c r="A79" t="s">
        <v>177</v>
      </c>
      <c r="B79" t="s">
        <v>672</v>
      </c>
      <c r="C79" t="s">
        <v>938</v>
      </c>
      <c r="D79" t="s">
        <v>875</v>
      </c>
      <c r="E79">
        <v>50.633152000000003</v>
      </c>
      <c r="F79">
        <v>50.440745999999997</v>
      </c>
      <c r="G79">
        <v>50.135463999999999</v>
      </c>
      <c r="H79">
        <v>49.848286000000002</v>
      </c>
      <c r="I79">
        <v>49.561199000000002</v>
      </c>
      <c r="J79">
        <v>49.832026999999997</v>
      </c>
      <c r="K79">
        <v>49.580852999999998</v>
      </c>
      <c r="L79">
        <v>49.328975999999997</v>
      </c>
      <c r="M79">
        <v>49.114337999999996</v>
      </c>
      <c r="N79">
        <v>48.941662000000001</v>
      </c>
      <c r="O79">
        <v>48.809479000000003</v>
      </c>
      <c r="P79">
        <v>48.713608000000001</v>
      </c>
      <c r="Q79">
        <v>48.644894000000001</v>
      </c>
      <c r="R79">
        <v>48.601306999999998</v>
      </c>
      <c r="S79">
        <v>48.510573999999998</v>
      </c>
      <c r="T79">
        <v>48.423267000000003</v>
      </c>
      <c r="U79">
        <v>48.348182999999999</v>
      </c>
      <c r="V79">
        <v>48.281204000000002</v>
      </c>
      <c r="W79">
        <v>48.222076000000001</v>
      </c>
      <c r="X79">
        <v>48.172027999999997</v>
      </c>
      <c r="Y79">
        <v>48.127842000000001</v>
      </c>
      <c r="Z79">
        <v>48.131461999999999</v>
      </c>
      <c r="AA79">
        <v>48.134799999999998</v>
      </c>
      <c r="AB79">
        <v>48.138404999999999</v>
      </c>
      <c r="AC79">
        <v>48.141598000000002</v>
      </c>
      <c r="AD79">
        <v>48.144298999999997</v>
      </c>
      <c r="AE79">
        <v>48.147331000000001</v>
      </c>
      <c r="AF79">
        <v>48.150531999999998</v>
      </c>
      <c r="AG79">
        <v>48.154254999999999</v>
      </c>
      <c r="AH79">
        <v>48.157459000000003</v>
      </c>
      <c r="AI79">
        <v>48.154696999999999</v>
      </c>
      <c r="AJ79" s="26">
        <v>-2E-3</v>
      </c>
    </row>
    <row r="80" spans="1:36" x14ac:dyDescent="0.2">
      <c r="A80" t="s">
        <v>178</v>
      </c>
      <c r="B80" t="s">
        <v>673</v>
      </c>
      <c r="C80" t="s">
        <v>939</v>
      </c>
      <c r="D80" t="s">
        <v>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 t="s">
        <v>11</v>
      </c>
    </row>
    <row r="81" spans="1:36" x14ac:dyDescent="0.2">
      <c r="A81" t="s">
        <v>222</v>
      </c>
      <c r="B81" t="s">
        <v>674</v>
      </c>
      <c r="C81" t="s">
        <v>940</v>
      </c>
      <c r="D81" t="s">
        <v>875</v>
      </c>
      <c r="E81">
        <v>0</v>
      </c>
      <c r="F81">
        <v>0</v>
      </c>
      <c r="G81">
        <v>0</v>
      </c>
      <c r="H81">
        <v>0</v>
      </c>
      <c r="I81">
        <v>0</v>
      </c>
      <c r="J81">
        <v>41.387732999999997</v>
      </c>
      <c r="K81">
        <v>41.252620999999998</v>
      </c>
      <c r="L81">
        <v>41.118084000000003</v>
      </c>
      <c r="M81">
        <v>41.007174999999997</v>
      </c>
      <c r="N81">
        <v>40.923893</v>
      </c>
      <c r="O81">
        <v>40.859485999999997</v>
      </c>
      <c r="P81">
        <v>40.823517000000002</v>
      </c>
      <c r="Q81">
        <v>40.801330999999998</v>
      </c>
      <c r="R81">
        <v>40.795867999999999</v>
      </c>
      <c r="S81">
        <v>40.737018999999997</v>
      </c>
      <c r="T81">
        <v>40.681877</v>
      </c>
      <c r="U81">
        <v>40.633555999999999</v>
      </c>
      <c r="V81">
        <v>40.591456999999998</v>
      </c>
      <c r="W81">
        <v>40.556170999999999</v>
      </c>
      <c r="X81">
        <v>40.530064000000003</v>
      </c>
      <c r="Y81">
        <v>40.509028999999998</v>
      </c>
      <c r="Z81">
        <v>40.524085999999997</v>
      </c>
      <c r="AA81">
        <v>40.538761000000001</v>
      </c>
      <c r="AB81">
        <v>40.552528000000002</v>
      </c>
      <c r="AC81">
        <v>40.564841999999999</v>
      </c>
      <c r="AD81">
        <v>40.576427000000002</v>
      </c>
      <c r="AE81">
        <v>40.588493</v>
      </c>
      <c r="AF81">
        <v>40.599635999999997</v>
      </c>
      <c r="AG81">
        <v>40.612133</v>
      </c>
      <c r="AH81">
        <v>40.622580999999997</v>
      </c>
      <c r="AI81">
        <v>40.626739999999998</v>
      </c>
      <c r="AJ81" t="s">
        <v>11</v>
      </c>
    </row>
    <row r="82" spans="1:36" x14ac:dyDescent="0.2">
      <c r="A82" t="s">
        <v>223</v>
      </c>
      <c r="B82" t="s">
        <v>675</v>
      </c>
      <c r="C82" t="s">
        <v>941</v>
      </c>
      <c r="D82" t="s">
        <v>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 t="s">
        <v>11</v>
      </c>
    </row>
    <row r="83" spans="1:36" x14ac:dyDescent="0.2">
      <c r="A83" t="s">
        <v>29</v>
      </c>
      <c r="C83" t="s">
        <v>942</v>
      </c>
    </row>
    <row r="84" spans="1:36" x14ac:dyDescent="0.2">
      <c r="A84" t="s">
        <v>168</v>
      </c>
      <c r="B84" t="s">
        <v>676</v>
      </c>
      <c r="C84" t="s">
        <v>943</v>
      </c>
      <c r="D84" t="s">
        <v>875</v>
      </c>
      <c r="E84">
        <v>78.782584999999997</v>
      </c>
      <c r="F84">
        <v>79.212401999999997</v>
      </c>
      <c r="G84">
        <v>79.281302999999994</v>
      </c>
      <c r="H84">
        <v>79.455710999999994</v>
      </c>
      <c r="I84">
        <v>79.642257999999998</v>
      </c>
      <c r="J84">
        <v>79.862792999999996</v>
      </c>
      <c r="K84">
        <v>80.203536999999997</v>
      </c>
      <c r="L84">
        <v>80.289421000000004</v>
      </c>
      <c r="M84">
        <v>80.354361999999995</v>
      </c>
      <c r="N84">
        <v>80.413405999999995</v>
      </c>
      <c r="O84">
        <v>80.466637000000006</v>
      </c>
      <c r="P84">
        <v>80.526245000000003</v>
      </c>
      <c r="Q84">
        <v>80.581642000000002</v>
      </c>
      <c r="R84">
        <v>80.638801999999998</v>
      </c>
      <c r="S84">
        <v>80.671897999999999</v>
      </c>
      <c r="T84">
        <v>80.704414</v>
      </c>
      <c r="U84">
        <v>80.735893000000004</v>
      </c>
      <c r="V84">
        <v>80.762459000000007</v>
      </c>
      <c r="W84">
        <v>80.793143999999998</v>
      </c>
      <c r="X84">
        <v>80.822188999999995</v>
      </c>
      <c r="Y84">
        <v>80.850311000000005</v>
      </c>
      <c r="Z84">
        <v>80.877387999999996</v>
      </c>
      <c r="AA84">
        <v>80.907218999999998</v>
      </c>
      <c r="AB84">
        <v>80.932784999999996</v>
      </c>
      <c r="AC84">
        <v>80.958481000000006</v>
      </c>
      <c r="AD84">
        <v>80.985343999999998</v>
      </c>
      <c r="AE84">
        <v>81.013633999999996</v>
      </c>
      <c r="AF84">
        <v>81.040321000000006</v>
      </c>
      <c r="AG84">
        <v>81.067374999999998</v>
      </c>
      <c r="AH84">
        <v>81.093902999999997</v>
      </c>
      <c r="AI84">
        <v>81.099449000000007</v>
      </c>
      <c r="AJ84" s="26">
        <v>1E-3</v>
      </c>
    </row>
    <row r="85" spans="1:36" x14ac:dyDescent="0.2">
      <c r="A85" t="s">
        <v>169</v>
      </c>
      <c r="B85" t="s">
        <v>677</v>
      </c>
      <c r="C85" t="s">
        <v>944</v>
      </c>
      <c r="D85" t="s">
        <v>875</v>
      </c>
      <c r="E85">
        <v>41.997439999999997</v>
      </c>
      <c r="F85">
        <v>42.278091000000003</v>
      </c>
      <c r="G85">
        <v>42.317771999999998</v>
      </c>
      <c r="H85">
        <v>42.510238999999999</v>
      </c>
      <c r="I85">
        <v>42.797497</v>
      </c>
      <c r="J85">
        <v>43.068161000000003</v>
      </c>
      <c r="K85">
        <v>43.482277000000003</v>
      </c>
      <c r="L85">
        <v>43.584705</v>
      </c>
      <c r="M85">
        <v>43.647247</v>
      </c>
      <c r="N85">
        <v>43.713088999999997</v>
      </c>
      <c r="O85">
        <v>43.766131999999999</v>
      </c>
      <c r="P85">
        <v>43.831992999999997</v>
      </c>
      <c r="Q85">
        <v>43.891005999999997</v>
      </c>
      <c r="R85">
        <v>43.952579</v>
      </c>
      <c r="S85">
        <v>43.991436</v>
      </c>
      <c r="T85">
        <v>44.036743000000001</v>
      </c>
      <c r="U85">
        <v>44.075023999999999</v>
      </c>
      <c r="V85">
        <v>44.107177999999998</v>
      </c>
      <c r="W85">
        <v>44.144772000000003</v>
      </c>
      <c r="X85">
        <v>44.180801000000002</v>
      </c>
      <c r="Y85">
        <v>44.216144999999997</v>
      </c>
      <c r="Z85">
        <v>44.251114000000001</v>
      </c>
      <c r="AA85">
        <v>44.288628000000003</v>
      </c>
      <c r="AB85">
        <v>44.322257999999998</v>
      </c>
      <c r="AC85">
        <v>44.355175000000003</v>
      </c>
      <c r="AD85">
        <v>44.388634000000003</v>
      </c>
      <c r="AE85">
        <v>44.423771000000002</v>
      </c>
      <c r="AF85">
        <v>44.456142</v>
      </c>
      <c r="AG85">
        <v>44.491058000000002</v>
      </c>
      <c r="AH85">
        <v>44.523659000000002</v>
      </c>
      <c r="AI85">
        <v>44.535763000000003</v>
      </c>
      <c r="AJ85" s="26">
        <v>2E-3</v>
      </c>
    </row>
    <row r="86" spans="1:36" x14ac:dyDescent="0.2">
      <c r="A86" t="s">
        <v>170</v>
      </c>
      <c r="B86" t="s">
        <v>678</v>
      </c>
      <c r="C86" t="s">
        <v>945</v>
      </c>
      <c r="D86" t="s">
        <v>875</v>
      </c>
      <c r="E86">
        <v>31.230557999999998</v>
      </c>
      <c r="F86">
        <v>31.394577000000002</v>
      </c>
      <c r="G86">
        <v>31.442036000000002</v>
      </c>
      <c r="H86">
        <v>31.566196000000001</v>
      </c>
      <c r="I86">
        <v>31.745519999999999</v>
      </c>
      <c r="J86">
        <v>31.977898</v>
      </c>
      <c r="K86">
        <v>32.258575</v>
      </c>
      <c r="L86">
        <v>32.335563999999998</v>
      </c>
      <c r="M86">
        <v>32.406390999999999</v>
      </c>
      <c r="N86">
        <v>32.473579000000001</v>
      </c>
      <c r="O86">
        <v>32.527999999999999</v>
      </c>
      <c r="P86">
        <v>32.598174999999998</v>
      </c>
      <c r="Q86">
        <v>32.661991</v>
      </c>
      <c r="R86">
        <v>32.727786999999999</v>
      </c>
      <c r="S86">
        <v>32.770420000000001</v>
      </c>
      <c r="T86">
        <v>32.821362000000001</v>
      </c>
      <c r="U86">
        <v>32.867640999999999</v>
      </c>
      <c r="V86">
        <v>32.909962</v>
      </c>
      <c r="W86">
        <v>32.949393999999998</v>
      </c>
      <c r="X86">
        <v>32.993110999999999</v>
      </c>
      <c r="Y86">
        <v>33.033371000000002</v>
      </c>
      <c r="Z86">
        <v>33.073264999999999</v>
      </c>
      <c r="AA86">
        <v>33.113720000000001</v>
      </c>
      <c r="AB86">
        <v>33.152901</v>
      </c>
      <c r="AC86">
        <v>33.190165999999998</v>
      </c>
      <c r="AD86">
        <v>33.226643000000003</v>
      </c>
      <c r="AE86">
        <v>33.264857999999997</v>
      </c>
      <c r="AF86">
        <v>33.301506000000003</v>
      </c>
      <c r="AG86">
        <v>33.341175</v>
      </c>
      <c r="AH86">
        <v>33.376956999999997</v>
      </c>
      <c r="AI86">
        <v>33.393512999999999</v>
      </c>
      <c r="AJ86" s="26">
        <v>2E-3</v>
      </c>
    </row>
    <row r="87" spans="1:36" x14ac:dyDescent="0.2">
      <c r="A87" t="s">
        <v>171</v>
      </c>
      <c r="B87" t="s">
        <v>679</v>
      </c>
      <c r="C87" t="s">
        <v>946</v>
      </c>
      <c r="D87" t="s">
        <v>875</v>
      </c>
      <c r="E87">
        <v>29.150604000000001</v>
      </c>
      <c r="F87">
        <v>29.263403</v>
      </c>
      <c r="G87">
        <v>29.357834</v>
      </c>
      <c r="H87">
        <v>29.478225999999999</v>
      </c>
      <c r="I87">
        <v>29.625751000000001</v>
      </c>
      <c r="J87">
        <v>29.809725</v>
      </c>
      <c r="K87">
        <v>29.982911999999999</v>
      </c>
      <c r="L87">
        <v>30.052741999999999</v>
      </c>
      <c r="M87">
        <v>30.115711000000001</v>
      </c>
      <c r="N87">
        <v>30.180775000000001</v>
      </c>
      <c r="O87">
        <v>30.234179000000001</v>
      </c>
      <c r="P87">
        <v>30.301531000000001</v>
      </c>
      <c r="Q87">
        <v>30.363121</v>
      </c>
      <c r="R87">
        <v>30.426801999999999</v>
      </c>
      <c r="S87">
        <v>30.468073</v>
      </c>
      <c r="T87">
        <v>30.516331000000001</v>
      </c>
      <c r="U87">
        <v>30.559759</v>
      </c>
      <c r="V87">
        <v>30.599602000000001</v>
      </c>
      <c r="W87">
        <v>30.637003</v>
      </c>
      <c r="X87">
        <v>30.678287999999998</v>
      </c>
      <c r="Y87">
        <v>30.716805999999998</v>
      </c>
      <c r="Z87">
        <v>30.755002999999999</v>
      </c>
      <c r="AA87">
        <v>30.793393999999999</v>
      </c>
      <c r="AB87">
        <v>30.830839000000001</v>
      </c>
      <c r="AC87">
        <v>30.866454999999998</v>
      </c>
      <c r="AD87">
        <v>30.901197</v>
      </c>
      <c r="AE87">
        <v>30.937370000000001</v>
      </c>
      <c r="AF87">
        <v>30.972216</v>
      </c>
      <c r="AG87">
        <v>31.009682000000002</v>
      </c>
      <c r="AH87">
        <v>31.043676000000001</v>
      </c>
      <c r="AI87">
        <v>31.058337999999999</v>
      </c>
      <c r="AJ87" s="26">
        <v>2E-3</v>
      </c>
    </row>
    <row r="88" spans="1:36" x14ac:dyDescent="0.2">
      <c r="A88" t="s">
        <v>172</v>
      </c>
      <c r="B88" t="s">
        <v>680</v>
      </c>
      <c r="C88" t="s">
        <v>947</v>
      </c>
      <c r="D88" t="s">
        <v>875</v>
      </c>
      <c r="E88">
        <v>35.991836999999997</v>
      </c>
      <c r="F88">
        <v>36.160339</v>
      </c>
      <c r="G88">
        <v>36.235000999999997</v>
      </c>
      <c r="H88">
        <v>36.400612000000002</v>
      </c>
      <c r="I88">
        <v>36.600493999999998</v>
      </c>
      <c r="J88">
        <v>36.774250000000002</v>
      </c>
      <c r="K88">
        <v>36.9604</v>
      </c>
      <c r="L88">
        <v>37.036304000000001</v>
      </c>
      <c r="M88">
        <v>37.094695999999999</v>
      </c>
      <c r="N88">
        <v>37.158199000000003</v>
      </c>
      <c r="O88">
        <v>37.21069</v>
      </c>
      <c r="P88">
        <v>37.275042999999997</v>
      </c>
      <c r="Q88">
        <v>37.334434999999999</v>
      </c>
      <c r="R88">
        <v>37.395294</v>
      </c>
      <c r="S88">
        <v>37.433715999999997</v>
      </c>
      <c r="T88">
        <v>37.476002000000001</v>
      </c>
      <c r="U88">
        <v>37.515918999999997</v>
      </c>
      <c r="V88">
        <v>37.552352999999997</v>
      </c>
      <c r="W88">
        <v>37.588389999999997</v>
      </c>
      <c r="X88">
        <v>37.626514</v>
      </c>
      <c r="Y88">
        <v>37.662410999999999</v>
      </c>
      <c r="Z88">
        <v>37.697761999999997</v>
      </c>
      <c r="AA88">
        <v>37.734005000000003</v>
      </c>
      <c r="AB88">
        <v>37.768700000000003</v>
      </c>
      <c r="AC88">
        <v>37.802242</v>
      </c>
      <c r="AD88">
        <v>37.835182000000003</v>
      </c>
      <c r="AE88">
        <v>37.869373000000003</v>
      </c>
      <c r="AF88">
        <v>37.902351000000003</v>
      </c>
      <c r="AG88">
        <v>37.937237000000003</v>
      </c>
      <c r="AH88">
        <v>37.967979</v>
      </c>
      <c r="AI88">
        <v>37.977679999999999</v>
      </c>
      <c r="AJ88" s="26">
        <v>2E-3</v>
      </c>
    </row>
    <row r="89" spans="1:36" x14ac:dyDescent="0.2">
      <c r="A89" t="s">
        <v>173</v>
      </c>
      <c r="B89" t="s">
        <v>681</v>
      </c>
      <c r="C89" t="s">
        <v>948</v>
      </c>
      <c r="D89" t="s">
        <v>875</v>
      </c>
      <c r="E89">
        <v>104.33213000000001</v>
      </c>
      <c r="F89">
        <v>104.68602</v>
      </c>
      <c r="G89">
        <v>104.791084</v>
      </c>
      <c r="H89">
        <v>104.99166099999999</v>
      </c>
      <c r="I89">
        <v>105.221802</v>
      </c>
      <c r="J89">
        <v>105.350426</v>
      </c>
      <c r="K89">
        <v>105.62014000000001</v>
      </c>
      <c r="L89">
        <v>105.739723</v>
      </c>
      <c r="M89">
        <v>105.817719</v>
      </c>
      <c r="N89">
        <v>105.887871</v>
      </c>
      <c r="O89">
        <v>105.94352000000001</v>
      </c>
      <c r="P89">
        <v>106.00805699999999</v>
      </c>
      <c r="Q89">
        <v>106.062164</v>
      </c>
      <c r="R89">
        <v>106.11058</v>
      </c>
      <c r="S89">
        <v>106.141312</v>
      </c>
      <c r="T89">
        <v>106.182968</v>
      </c>
      <c r="U89">
        <v>106.219719</v>
      </c>
      <c r="V89">
        <v>106.248131</v>
      </c>
      <c r="W89">
        <v>106.286148</v>
      </c>
      <c r="X89">
        <v>106.320503</v>
      </c>
      <c r="Y89">
        <v>106.355423</v>
      </c>
      <c r="Z89">
        <v>106.390968</v>
      </c>
      <c r="AA89">
        <v>106.428642</v>
      </c>
      <c r="AB89">
        <v>106.46307400000001</v>
      </c>
      <c r="AC89">
        <v>106.496758</v>
      </c>
      <c r="AD89">
        <v>106.530708</v>
      </c>
      <c r="AE89">
        <v>106.566277</v>
      </c>
      <c r="AF89">
        <v>106.59972399999999</v>
      </c>
      <c r="AG89">
        <v>106.635727</v>
      </c>
      <c r="AH89">
        <v>106.66951</v>
      </c>
      <c r="AI89">
        <v>106.68317399999999</v>
      </c>
      <c r="AJ89" s="26">
        <v>1E-3</v>
      </c>
    </row>
    <row r="90" spans="1:36" x14ac:dyDescent="0.2">
      <c r="A90" t="s">
        <v>220</v>
      </c>
      <c r="B90" t="s">
        <v>682</v>
      </c>
      <c r="C90" t="s">
        <v>949</v>
      </c>
      <c r="D90" t="s">
        <v>875</v>
      </c>
      <c r="E90">
        <v>28.120035000000001</v>
      </c>
      <c r="F90">
        <v>28.303263000000001</v>
      </c>
      <c r="G90">
        <v>28.369242</v>
      </c>
      <c r="H90">
        <v>28.523287</v>
      </c>
      <c r="I90">
        <v>28.691441999999999</v>
      </c>
      <c r="J90">
        <v>28.917213</v>
      </c>
      <c r="K90">
        <v>29.166958000000001</v>
      </c>
      <c r="L90">
        <v>29.232344000000001</v>
      </c>
      <c r="M90">
        <v>29.295017000000001</v>
      </c>
      <c r="N90">
        <v>29.353451</v>
      </c>
      <c r="O90">
        <v>29.404285000000002</v>
      </c>
      <c r="P90">
        <v>29.464312</v>
      </c>
      <c r="Q90">
        <v>29.520748000000001</v>
      </c>
      <c r="R90">
        <v>29.578634000000001</v>
      </c>
      <c r="S90">
        <v>29.614037</v>
      </c>
      <c r="T90">
        <v>29.652062999999998</v>
      </c>
      <c r="U90">
        <v>29.687346999999999</v>
      </c>
      <c r="V90">
        <v>29.720818000000001</v>
      </c>
      <c r="W90">
        <v>29.752420000000001</v>
      </c>
      <c r="X90">
        <v>29.786643999999999</v>
      </c>
      <c r="Y90">
        <v>29.818874000000001</v>
      </c>
      <c r="Z90">
        <v>29.850854999999999</v>
      </c>
      <c r="AA90">
        <v>29.882967000000001</v>
      </c>
      <c r="AB90">
        <v>29.91469</v>
      </c>
      <c r="AC90">
        <v>29.945236000000001</v>
      </c>
      <c r="AD90">
        <v>29.975121999999999</v>
      </c>
      <c r="AE90">
        <v>30.006041</v>
      </c>
      <c r="AF90">
        <v>30.036187999999999</v>
      </c>
      <c r="AG90">
        <v>30.068110000000001</v>
      </c>
      <c r="AH90">
        <v>30.097608999999999</v>
      </c>
      <c r="AI90">
        <v>30.107600999999999</v>
      </c>
      <c r="AJ90" s="26">
        <v>2E-3</v>
      </c>
    </row>
    <row r="91" spans="1:36" x14ac:dyDescent="0.2">
      <c r="A91" t="s">
        <v>221</v>
      </c>
      <c r="B91" t="s">
        <v>683</v>
      </c>
      <c r="C91" t="s">
        <v>950</v>
      </c>
      <c r="D91" t="s">
        <v>875</v>
      </c>
      <c r="E91">
        <v>36.555908000000002</v>
      </c>
      <c r="F91">
        <v>36.794986999999999</v>
      </c>
      <c r="G91">
        <v>36.904156</v>
      </c>
      <c r="H91">
        <v>37.072330000000001</v>
      </c>
      <c r="I91">
        <v>37.229999999999997</v>
      </c>
      <c r="J91">
        <v>37.381698999999998</v>
      </c>
      <c r="K91">
        <v>37.550671000000001</v>
      </c>
      <c r="L91">
        <v>37.609817999999997</v>
      </c>
      <c r="M91">
        <v>37.666004000000001</v>
      </c>
      <c r="N91">
        <v>37.720920999999997</v>
      </c>
      <c r="O91">
        <v>37.770927</v>
      </c>
      <c r="P91">
        <v>37.826034999999997</v>
      </c>
      <c r="Q91">
        <v>37.878796000000001</v>
      </c>
      <c r="R91">
        <v>37.932563999999999</v>
      </c>
      <c r="S91">
        <v>37.964832000000001</v>
      </c>
      <c r="T91">
        <v>37.997410000000002</v>
      </c>
      <c r="U91">
        <v>38.027405000000002</v>
      </c>
      <c r="V91">
        <v>38.046284</v>
      </c>
      <c r="W91">
        <v>38.074097000000002</v>
      </c>
      <c r="X91">
        <v>38.098972000000003</v>
      </c>
      <c r="Y91">
        <v>38.122298999999998</v>
      </c>
      <c r="Z91">
        <v>38.144477999999999</v>
      </c>
      <c r="AA91">
        <v>38.172378999999999</v>
      </c>
      <c r="AB91">
        <v>38.188721000000001</v>
      </c>
      <c r="AC91">
        <v>38.207188000000002</v>
      </c>
      <c r="AD91">
        <v>38.232548000000001</v>
      </c>
      <c r="AE91">
        <v>38.259548000000002</v>
      </c>
      <c r="AF91">
        <v>38.285964999999997</v>
      </c>
      <c r="AG91">
        <v>38.313557000000003</v>
      </c>
      <c r="AH91">
        <v>38.339809000000002</v>
      </c>
      <c r="AI91">
        <v>38.346187999999998</v>
      </c>
      <c r="AJ91" s="26">
        <v>2E-3</v>
      </c>
    </row>
    <row r="92" spans="1:36" x14ac:dyDescent="0.2">
      <c r="A92" t="s">
        <v>167</v>
      </c>
      <c r="B92" t="s">
        <v>684</v>
      </c>
      <c r="C92" t="s">
        <v>951</v>
      </c>
      <c r="D92" t="s">
        <v>875</v>
      </c>
      <c r="E92">
        <v>33.746597000000001</v>
      </c>
      <c r="F92">
        <v>34.114573999999998</v>
      </c>
      <c r="G92">
        <v>34.223438000000002</v>
      </c>
      <c r="H92">
        <v>34.357708000000002</v>
      </c>
      <c r="I92">
        <v>34.477885999999998</v>
      </c>
      <c r="J92">
        <v>34.585991</v>
      </c>
      <c r="K92">
        <v>34.677093999999997</v>
      </c>
      <c r="L92">
        <v>34.768127</v>
      </c>
      <c r="M92">
        <v>34.857967000000002</v>
      </c>
      <c r="N92">
        <v>34.950245000000002</v>
      </c>
      <c r="O92">
        <v>35.039608000000001</v>
      </c>
      <c r="P92">
        <v>35.123767999999998</v>
      </c>
      <c r="Q92">
        <v>35.195866000000002</v>
      </c>
      <c r="R92">
        <v>35.262366999999998</v>
      </c>
      <c r="S92">
        <v>35.273280999999997</v>
      </c>
      <c r="T92">
        <v>35.274245999999998</v>
      </c>
      <c r="U92">
        <v>35.275269000000002</v>
      </c>
      <c r="V92">
        <v>35.277267000000002</v>
      </c>
      <c r="W92">
        <v>35.287635999999999</v>
      </c>
      <c r="X92">
        <v>35.293205</v>
      </c>
      <c r="Y92">
        <v>35.300246999999999</v>
      </c>
      <c r="Z92">
        <v>35.307392</v>
      </c>
      <c r="AA92">
        <v>35.317486000000002</v>
      </c>
      <c r="AB92">
        <v>35.323338</v>
      </c>
      <c r="AC92">
        <v>35.330306999999998</v>
      </c>
      <c r="AD92">
        <v>35.338394000000001</v>
      </c>
      <c r="AE92">
        <v>35.346310000000003</v>
      </c>
      <c r="AF92">
        <v>35.352801999999997</v>
      </c>
      <c r="AG92">
        <v>35.359768000000003</v>
      </c>
      <c r="AH92">
        <v>35.367111000000001</v>
      </c>
      <c r="AI92">
        <v>35.367477000000001</v>
      </c>
      <c r="AJ92" s="26">
        <v>2E-3</v>
      </c>
    </row>
    <row r="93" spans="1:36" x14ac:dyDescent="0.2">
      <c r="A93" t="s">
        <v>174</v>
      </c>
      <c r="B93" t="s">
        <v>685</v>
      </c>
      <c r="C93" t="s">
        <v>952</v>
      </c>
      <c r="D93" t="s">
        <v>875</v>
      </c>
      <c r="E93">
        <v>38.896484000000001</v>
      </c>
      <c r="F93">
        <v>39.200878000000003</v>
      </c>
      <c r="G93">
        <v>39.359352000000001</v>
      </c>
      <c r="H93">
        <v>39.491019999999999</v>
      </c>
      <c r="I93">
        <v>39.591678999999999</v>
      </c>
      <c r="J93">
        <v>39.729916000000003</v>
      </c>
      <c r="K93">
        <v>39.828536999999997</v>
      </c>
      <c r="L93">
        <v>39.923068999999998</v>
      </c>
      <c r="M93">
        <v>40.023743000000003</v>
      </c>
      <c r="N93">
        <v>40.120643999999999</v>
      </c>
      <c r="O93">
        <v>40.213695999999999</v>
      </c>
      <c r="P93">
        <v>40.312072999999998</v>
      </c>
      <c r="Q93">
        <v>40.402596000000003</v>
      </c>
      <c r="R93">
        <v>40.492049999999999</v>
      </c>
      <c r="S93">
        <v>40.517845000000001</v>
      </c>
      <c r="T93">
        <v>40.536064000000003</v>
      </c>
      <c r="U93">
        <v>40.537742999999999</v>
      </c>
      <c r="V93">
        <v>40.531647</v>
      </c>
      <c r="W93">
        <v>40.551127999999999</v>
      </c>
      <c r="X93">
        <v>40.562485000000002</v>
      </c>
      <c r="Y93">
        <v>40.574669</v>
      </c>
      <c r="Z93">
        <v>40.586055999999999</v>
      </c>
      <c r="AA93">
        <v>40.602176999999998</v>
      </c>
      <c r="AB93">
        <v>40.609954999999999</v>
      </c>
      <c r="AC93">
        <v>40.619633</v>
      </c>
      <c r="AD93">
        <v>40.631183999999998</v>
      </c>
      <c r="AE93">
        <v>40.642764999999997</v>
      </c>
      <c r="AF93">
        <v>40.652683000000003</v>
      </c>
      <c r="AG93">
        <v>40.663882999999998</v>
      </c>
      <c r="AH93">
        <v>40.674712999999997</v>
      </c>
      <c r="AI93">
        <v>40.678691999999998</v>
      </c>
      <c r="AJ93" s="26">
        <v>1E-3</v>
      </c>
    </row>
    <row r="94" spans="1:36" x14ac:dyDescent="0.2">
      <c r="A94" t="s">
        <v>175</v>
      </c>
      <c r="B94" t="s">
        <v>686</v>
      </c>
      <c r="C94" t="s">
        <v>953</v>
      </c>
      <c r="D94" t="s">
        <v>875</v>
      </c>
      <c r="E94">
        <v>33.785483999999997</v>
      </c>
      <c r="F94">
        <v>34.151516000000001</v>
      </c>
      <c r="G94">
        <v>34.307231999999999</v>
      </c>
      <c r="H94">
        <v>34.447474999999997</v>
      </c>
      <c r="I94">
        <v>34.559772000000002</v>
      </c>
      <c r="J94">
        <v>34.838520000000003</v>
      </c>
      <c r="K94">
        <v>34.936951000000001</v>
      </c>
      <c r="L94">
        <v>35.026142</v>
      </c>
      <c r="M94">
        <v>35.115687999999999</v>
      </c>
      <c r="N94">
        <v>35.204265999999997</v>
      </c>
      <c r="O94">
        <v>35.292102999999997</v>
      </c>
      <c r="P94">
        <v>35.381790000000002</v>
      </c>
      <c r="Q94">
        <v>35.471161000000002</v>
      </c>
      <c r="R94">
        <v>35.543247000000001</v>
      </c>
      <c r="S94">
        <v>35.546539000000003</v>
      </c>
      <c r="T94">
        <v>35.532767999999997</v>
      </c>
      <c r="U94">
        <v>35.533656999999998</v>
      </c>
      <c r="V94">
        <v>35.538970999999997</v>
      </c>
      <c r="W94">
        <v>35.548462000000001</v>
      </c>
      <c r="X94">
        <v>35.554904999999998</v>
      </c>
      <c r="Y94">
        <v>35.562054000000003</v>
      </c>
      <c r="Z94">
        <v>35.569172000000002</v>
      </c>
      <c r="AA94">
        <v>35.577793</v>
      </c>
      <c r="AB94">
        <v>35.583931</v>
      </c>
      <c r="AC94">
        <v>35.590668000000001</v>
      </c>
      <c r="AD94">
        <v>35.598038000000003</v>
      </c>
      <c r="AE94">
        <v>35.605381000000001</v>
      </c>
      <c r="AF94">
        <v>35.611899999999999</v>
      </c>
      <c r="AG94">
        <v>35.618729000000002</v>
      </c>
      <c r="AH94">
        <v>35.625771</v>
      </c>
      <c r="AI94">
        <v>35.626133000000003</v>
      </c>
      <c r="AJ94" s="26">
        <v>2E-3</v>
      </c>
    </row>
    <row r="95" spans="1:36" x14ac:dyDescent="0.2">
      <c r="A95" t="s">
        <v>176</v>
      </c>
      <c r="B95" t="s">
        <v>687</v>
      </c>
      <c r="C95" t="s">
        <v>954</v>
      </c>
      <c r="D95" t="s">
        <v>875</v>
      </c>
      <c r="E95">
        <v>32.091315999999999</v>
      </c>
      <c r="F95">
        <v>32.506062</v>
      </c>
      <c r="G95">
        <v>32.693801999999998</v>
      </c>
      <c r="H95">
        <v>32.846764</v>
      </c>
      <c r="I95">
        <v>32.985317000000002</v>
      </c>
      <c r="J95">
        <v>33.317711000000003</v>
      </c>
      <c r="K95">
        <v>33.404800000000002</v>
      </c>
      <c r="L95">
        <v>33.491646000000003</v>
      </c>
      <c r="M95">
        <v>33.578589999999998</v>
      </c>
      <c r="N95">
        <v>33.666488999999999</v>
      </c>
      <c r="O95">
        <v>33.754962999999996</v>
      </c>
      <c r="P95">
        <v>33.841419000000002</v>
      </c>
      <c r="Q95">
        <v>33.926613000000003</v>
      </c>
      <c r="R95">
        <v>34.013565</v>
      </c>
      <c r="S95">
        <v>34.038124000000003</v>
      </c>
      <c r="T95">
        <v>34.049660000000003</v>
      </c>
      <c r="U95">
        <v>34.061160999999998</v>
      </c>
      <c r="V95">
        <v>34.072941</v>
      </c>
      <c r="W95">
        <v>34.082298000000002</v>
      </c>
      <c r="X95">
        <v>34.091929999999998</v>
      </c>
      <c r="Y95">
        <v>34.101104999999997</v>
      </c>
      <c r="Z95">
        <v>34.108463</v>
      </c>
      <c r="AA95">
        <v>34.116050999999999</v>
      </c>
      <c r="AB95">
        <v>34.121689000000003</v>
      </c>
      <c r="AC95">
        <v>34.128104999999998</v>
      </c>
      <c r="AD95">
        <v>34.134777</v>
      </c>
      <c r="AE95">
        <v>34.141418000000002</v>
      </c>
      <c r="AF95">
        <v>34.147697000000001</v>
      </c>
      <c r="AG95">
        <v>34.154086999999997</v>
      </c>
      <c r="AH95">
        <v>34.160324000000003</v>
      </c>
      <c r="AI95">
        <v>34.159694999999999</v>
      </c>
      <c r="AJ95" s="26">
        <v>2E-3</v>
      </c>
    </row>
    <row r="96" spans="1:36" x14ac:dyDescent="0.2">
      <c r="A96" t="s">
        <v>177</v>
      </c>
      <c r="B96" t="s">
        <v>688</v>
      </c>
      <c r="C96" t="s">
        <v>955</v>
      </c>
      <c r="D96" t="s">
        <v>875</v>
      </c>
      <c r="E96">
        <v>36.762515999999998</v>
      </c>
      <c r="F96">
        <v>37.122871000000004</v>
      </c>
      <c r="G96">
        <v>37.292065000000001</v>
      </c>
      <c r="H96">
        <v>37.469611999999998</v>
      </c>
      <c r="I96">
        <v>37.643112000000002</v>
      </c>
      <c r="J96">
        <v>37.813991999999999</v>
      </c>
      <c r="K96">
        <v>37.932785000000003</v>
      </c>
      <c r="L96">
        <v>38.026508</v>
      </c>
      <c r="M96">
        <v>38.125850999999997</v>
      </c>
      <c r="N96">
        <v>38.218544000000001</v>
      </c>
      <c r="O96">
        <v>38.310253000000003</v>
      </c>
      <c r="P96">
        <v>38.404609999999998</v>
      </c>
      <c r="Q96">
        <v>38.49559</v>
      </c>
      <c r="R96">
        <v>38.581696000000001</v>
      </c>
      <c r="S96">
        <v>38.605587</v>
      </c>
      <c r="T96">
        <v>38.615558999999998</v>
      </c>
      <c r="U96">
        <v>38.627338000000002</v>
      </c>
      <c r="V96">
        <v>38.628498</v>
      </c>
      <c r="W96">
        <v>38.638004000000002</v>
      </c>
      <c r="X96">
        <v>38.646281999999999</v>
      </c>
      <c r="Y96">
        <v>38.655906999999999</v>
      </c>
      <c r="Z96">
        <v>38.665267999999998</v>
      </c>
      <c r="AA96">
        <v>38.675198000000002</v>
      </c>
      <c r="AB96">
        <v>38.683822999999997</v>
      </c>
      <c r="AC96">
        <v>38.693320999999997</v>
      </c>
      <c r="AD96">
        <v>38.702015000000003</v>
      </c>
      <c r="AE96">
        <v>38.710934000000002</v>
      </c>
      <c r="AF96">
        <v>38.719893999999996</v>
      </c>
      <c r="AG96">
        <v>38.729145000000003</v>
      </c>
      <c r="AH96">
        <v>38.737636999999999</v>
      </c>
      <c r="AI96">
        <v>38.740082000000001</v>
      </c>
      <c r="AJ96" s="26">
        <v>2E-3</v>
      </c>
    </row>
    <row r="97" spans="1:36" x14ac:dyDescent="0.2">
      <c r="A97" t="s">
        <v>178</v>
      </c>
      <c r="B97" t="s">
        <v>689</v>
      </c>
      <c r="C97" t="s">
        <v>956</v>
      </c>
      <c r="D97" t="s">
        <v>875</v>
      </c>
      <c r="E97">
        <v>63.449531999999998</v>
      </c>
      <c r="F97">
        <v>63.774261000000003</v>
      </c>
      <c r="G97">
        <v>63.937556999999998</v>
      </c>
      <c r="H97">
        <v>64.067122999999995</v>
      </c>
      <c r="I97">
        <v>64.151329000000004</v>
      </c>
      <c r="J97">
        <v>64.247664999999998</v>
      </c>
      <c r="K97">
        <v>64.340919</v>
      </c>
      <c r="L97">
        <v>64.433311000000003</v>
      </c>
      <c r="M97">
        <v>64.528839000000005</v>
      </c>
      <c r="N97">
        <v>64.621932999999999</v>
      </c>
      <c r="O97">
        <v>64.713370999999995</v>
      </c>
      <c r="P97">
        <v>64.807449000000005</v>
      </c>
      <c r="Q97">
        <v>64.900413999999998</v>
      </c>
      <c r="R97">
        <v>64.990798999999996</v>
      </c>
      <c r="S97">
        <v>65.011116000000001</v>
      </c>
      <c r="T97">
        <v>65.012268000000006</v>
      </c>
      <c r="U97">
        <v>64.999984999999995</v>
      </c>
      <c r="V97">
        <v>64.978706000000003</v>
      </c>
      <c r="W97">
        <v>64.990532000000002</v>
      </c>
      <c r="X97">
        <v>64.995131999999998</v>
      </c>
      <c r="Y97">
        <v>64.995170999999999</v>
      </c>
      <c r="Z97">
        <v>64.994452999999993</v>
      </c>
      <c r="AA97">
        <v>65.004874999999998</v>
      </c>
      <c r="AB97">
        <v>65.015067999999999</v>
      </c>
      <c r="AC97">
        <v>65.024344999999997</v>
      </c>
      <c r="AD97">
        <v>65.033339999999995</v>
      </c>
      <c r="AE97">
        <v>65.042366000000001</v>
      </c>
      <c r="AF97">
        <v>65.050865000000002</v>
      </c>
      <c r="AG97">
        <v>65.059723000000005</v>
      </c>
      <c r="AH97">
        <v>65.068068999999994</v>
      </c>
      <c r="AI97">
        <v>65.069678999999994</v>
      </c>
      <c r="AJ97" s="26">
        <v>1E-3</v>
      </c>
    </row>
    <row r="98" spans="1:36" x14ac:dyDescent="0.2">
      <c r="A98" t="s">
        <v>222</v>
      </c>
      <c r="B98" t="s">
        <v>690</v>
      </c>
      <c r="C98" t="s">
        <v>957</v>
      </c>
      <c r="D98" t="s">
        <v>875</v>
      </c>
      <c r="E98">
        <v>32.061405000000001</v>
      </c>
      <c r="F98">
        <v>32.202724000000003</v>
      </c>
      <c r="G98">
        <v>32.313374000000003</v>
      </c>
      <c r="H98">
        <v>32.466369999999998</v>
      </c>
      <c r="I98">
        <v>32.602550999999998</v>
      </c>
      <c r="J98">
        <v>32.819443</v>
      </c>
      <c r="K98">
        <v>32.933300000000003</v>
      </c>
      <c r="L98">
        <v>33.030602000000002</v>
      </c>
      <c r="M98">
        <v>33.130980999999998</v>
      </c>
      <c r="N98">
        <v>33.228789999999996</v>
      </c>
      <c r="O98">
        <v>33.319991999999999</v>
      </c>
      <c r="P98">
        <v>33.419704000000003</v>
      </c>
      <c r="Q98">
        <v>33.517105000000001</v>
      </c>
      <c r="R98">
        <v>33.613194</v>
      </c>
      <c r="S98">
        <v>33.643379000000003</v>
      </c>
      <c r="T98">
        <v>33.668537000000001</v>
      </c>
      <c r="U98">
        <v>33.691395</v>
      </c>
      <c r="V98">
        <v>33.711722999999999</v>
      </c>
      <c r="W98">
        <v>33.731361</v>
      </c>
      <c r="X98">
        <v>33.751438</v>
      </c>
      <c r="Y98">
        <v>33.769886</v>
      </c>
      <c r="Z98">
        <v>33.787514000000002</v>
      </c>
      <c r="AA98">
        <v>33.805511000000003</v>
      </c>
      <c r="AB98">
        <v>33.822201</v>
      </c>
      <c r="AC98">
        <v>33.837947999999997</v>
      </c>
      <c r="AD98">
        <v>33.852859000000002</v>
      </c>
      <c r="AE98">
        <v>33.868526000000003</v>
      </c>
      <c r="AF98">
        <v>33.883552999999999</v>
      </c>
      <c r="AG98">
        <v>33.899937000000001</v>
      </c>
      <c r="AH98">
        <v>33.914242000000002</v>
      </c>
      <c r="AI98">
        <v>33.922344000000002</v>
      </c>
      <c r="AJ98" s="26">
        <v>2E-3</v>
      </c>
    </row>
    <row r="99" spans="1:36" x14ac:dyDescent="0.2">
      <c r="A99" t="s">
        <v>223</v>
      </c>
      <c r="B99" t="s">
        <v>691</v>
      </c>
      <c r="C99" t="s">
        <v>958</v>
      </c>
      <c r="D99" t="s">
        <v>875</v>
      </c>
      <c r="E99">
        <v>44.303001000000002</v>
      </c>
      <c r="F99">
        <v>44.419787999999997</v>
      </c>
      <c r="G99">
        <v>44.561413000000002</v>
      </c>
      <c r="H99">
        <v>44.842846000000002</v>
      </c>
      <c r="I99">
        <v>45.042526000000002</v>
      </c>
      <c r="J99">
        <v>45.300162999999998</v>
      </c>
      <c r="K99">
        <v>45.564171000000002</v>
      </c>
      <c r="L99">
        <v>45.672725999999997</v>
      </c>
      <c r="M99">
        <v>45.772967999999999</v>
      </c>
      <c r="N99">
        <v>45.870852999999997</v>
      </c>
      <c r="O99">
        <v>45.961941000000003</v>
      </c>
      <c r="P99">
        <v>46.059376</v>
      </c>
      <c r="Q99">
        <v>46.152636999999999</v>
      </c>
      <c r="R99">
        <v>46.236289999999997</v>
      </c>
      <c r="S99">
        <v>46.258572000000001</v>
      </c>
      <c r="T99">
        <v>46.275615999999999</v>
      </c>
      <c r="U99">
        <v>46.290264000000001</v>
      </c>
      <c r="V99">
        <v>46.300102000000003</v>
      </c>
      <c r="W99">
        <v>46.318126999999997</v>
      </c>
      <c r="X99">
        <v>46.332813000000002</v>
      </c>
      <c r="Y99">
        <v>46.347748000000003</v>
      </c>
      <c r="Z99">
        <v>46.362656000000001</v>
      </c>
      <c r="AA99">
        <v>46.380226</v>
      </c>
      <c r="AB99">
        <v>46.393990000000002</v>
      </c>
      <c r="AC99">
        <v>46.407978</v>
      </c>
      <c r="AD99">
        <v>46.422229999999999</v>
      </c>
      <c r="AE99">
        <v>46.437064999999997</v>
      </c>
      <c r="AF99">
        <v>46.450195000000001</v>
      </c>
      <c r="AG99">
        <v>46.464905000000002</v>
      </c>
      <c r="AH99">
        <v>46.478347999999997</v>
      </c>
      <c r="AI99">
        <v>46.485188000000001</v>
      </c>
      <c r="AJ99" s="26">
        <v>2E-3</v>
      </c>
    </row>
    <row r="100" spans="1:36" x14ac:dyDescent="0.2">
      <c r="A100" t="s">
        <v>28</v>
      </c>
      <c r="C100" t="s">
        <v>959</v>
      </c>
    </row>
    <row r="101" spans="1:36" x14ac:dyDescent="0.2">
      <c r="A101" t="s">
        <v>168</v>
      </c>
      <c r="B101" t="s">
        <v>692</v>
      </c>
      <c r="C101" t="s">
        <v>960</v>
      </c>
      <c r="D101" t="s">
        <v>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 t="s">
        <v>11</v>
      </c>
    </row>
    <row r="102" spans="1:36" x14ac:dyDescent="0.2">
      <c r="A102" t="s">
        <v>169</v>
      </c>
      <c r="B102" t="s">
        <v>693</v>
      </c>
      <c r="C102" t="s">
        <v>961</v>
      </c>
      <c r="D102" t="s">
        <v>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 t="s">
        <v>11</v>
      </c>
    </row>
    <row r="103" spans="1:36" x14ac:dyDescent="0.2">
      <c r="A103" t="s">
        <v>170</v>
      </c>
      <c r="B103" t="s">
        <v>694</v>
      </c>
      <c r="C103" t="s">
        <v>962</v>
      </c>
      <c r="D103" t="s">
        <v>875</v>
      </c>
      <c r="E103">
        <v>39.721195000000002</v>
      </c>
      <c r="F103">
        <v>39.898254000000001</v>
      </c>
      <c r="G103">
        <v>39.952083999999999</v>
      </c>
      <c r="H103">
        <v>40.071907000000003</v>
      </c>
      <c r="I103">
        <v>40.252636000000003</v>
      </c>
      <c r="J103">
        <v>40.511932000000002</v>
      </c>
      <c r="K103">
        <v>40.798115000000003</v>
      </c>
      <c r="L103">
        <v>40.875774</v>
      </c>
      <c r="M103">
        <v>40.947277</v>
      </c>
      <c r="N103">
        <v>41.015040999999997</v>
      </c>
      <c r="O103">
        <v>41.069996000000003</v>
      </c>
      <c r="P103">
        <v>41.140717000000002</v>
      </c>
      <c r="Q103">
        <v>41.204926</v>
      </c>
      <c r="R103">
        <v>41.271281999999999</v>
      </c>
      <c r="S103">
        <v>41.314132999999998</v>
      </c>
      <c r="T103">
        <v>41.366084999999998</v>
      </c>
      <c r="U103">
        <v>41.412533000000003</v>
      </c>
      <c r="V103">
        <v>41.455039999999997</v>
      </c>
      <c r="W103">
        <v>41.494774</v>
      </c>
      <c r="X103">
        <v>41.538691999999998</v>
      </c>
      <c r="Y103">
        <v>41.579242999999998</v>
      </c>
      <c r="Z103">
        <v>41.619484</v>
      </c>
      <c r="AA103">
        <v>41.660282000000002</v>
      </c>
      <c r="AB103">
        <v>41.699855999999997</v>
      </c>
      <c r="AC103">
        <v>41.737484000000002</v>
      </c>
      <c r="AD103">
        <v>41.774242000000001</v>
      </c>
      <c r="AE103">
        <v>41.812733000000001</v>
      </c>
      <c r="AF103">
        <v>41.849674</v>
      </c>
      <c r="AG103">
        <v>41.889651999999998</v>
      </c>
      <c r="AH103">
        <v>41.925747000000001</v>
      </c>
      <c r="AI103">
        <v>41.942413000000002</v>
      </c>
      <c r="AJ103" s="26">
        <v>2E-3</v>
      </c>
    </row>
    <row r="104" spans="1:36" x14ac:dyDescent="0.2">
      <c r="A104" t="s">
        <v>171</v>
      </c>
      <c r="B104" t="s">
        <v>695</v>
      </c>
      <c r="C104" t="s">
        <v>963</v>
      </c>
      <c r="D104" t="s">
        <v>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 t="s">
        <v>11</v>
      </c>
    </row>
    <row r="105" spans="1:36" x14ac:dyDescent="0.2">
      <c r="A105" t="s">
        <v>172</v>
      </c>
      <c r="B105" t="s">
        <v>696</v>
      </c>
      <c r="C105" t="s">
        <v>964</v>
      </c>
      <c r="D105" t="s">
        <v>875</v>
      </c>
      <c r="E105">
        <v>44.467587000000002</v>
      </c>
      <c r="F105">
        <v>44.635384000000002</v>
      </c>
      <c r="G105">
        <v>44.710934000000002</v>
      </c>
      <c r="H105">
        <v>44.871811000000001</v>
      </c>
      <c r="I105">
        <v>45.092571</v>
      </c>
      <c r="J105">
        <v>45.279426999999998</v>
      </c>
      <c r="K105">
        <v>45.471043000000002</v>
      </c>
      <c r="L105">
        <v>45.547569000000003</v>
      </c>
      <c r="M105">
        <v>45.609043</v>
      </c>
      <c r="N105">
        <v>45.674160000000001</v>
      </c>
      <c r="O105">
        <v>45.727035999999998</v>
      </c>
      <c r="P105">
        <v>45.79081</v>
      </c>
      <c r="Q105">
        <v>45.850647000000002</v>
      </c>
      <c r="R105">
        <v>45.912269999999999</v>
      </c>
      <c r="S105">
        <v>45.951424000000003</v>
      </c>
      <c r="T105">
        <v>45.996048000000002</v>
      </c>
      <c r="U105">
        <v>46.03669</v>
      </c>
      <c r="V105">
        <v>46.074660999999999</v>
      </c>
      <c r="W105">
        <v>46.111012000000002</v>
      </c>
      <c r="X105">
        <v>46.150069999999999</v>
      </c>
      <c r="Y105">
        <v>46.186543</v>
      </c>
      <c r="Z105">
        <v>46.222549000000001</v>
      </c>
      <c r="AA105">
        <v>46.259411</v>
      </c>
      <c r="AB105">
        <v>46.294449</v>
      </c>
      <c r="AC105">
        <v>46.328277999999997</v>
      </c>
      <c r="AD105">
        <v>46.361553000000001</v>
      </c>
      <c r="AE105">
        <v>46.396191000000002</v>
      </c>
      <c r="AF105">
        <v>46.429375</v>
      </c>
      <c r="AG105">
        <v>46.464900999999998</v>
      </c>
      <c r="AH105">
        <v>46.497504999999997</v>
      </c>
      <c r="AI105">
        <v>46.510413999999997</v>
      </c>
      <c r="AJ105" s="26">
        <v>1E-3</v>
      </c>
    </row>
    <row r="106" spans="1:36" x14ac:dyDescent="0.2">
      <c r="A106" t="s">
        <v>173</v>
      </c>
      <c r="B106" t="s">
        <v>697</v>
      </c>
      <c r="C106" t="s">
        <v>965</v>
      </c>
      <c r="D106" t="s">
        <v>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 t="s">
        <v>11</v>
      </c>
    </row>
    <row r="107" spans="1:36" x14ac:dyDescent="0.2">
      <c r="A107" t="s">
        <v>220</v>
      </c>
      <c r="B107" t="s">
        <v>698</v>
      </c>
      <c r="C107" t="s">
        <v>966</v>
      </c>
      <c r="D107" t="s">
        <v>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 t="s">
        <v>11</v>
      </c>
    </row>
    <row r="108" spans="1:36" x14ac:dyDescent="0.2">
      <c r="A108" t="s">
        <v>221</v>
      </c>
      <c r="B108" t="s">
        <v>699</v>
      </c>
      <c r="C108" t="s">
        <v>967</v>
      </c>
      <c r="D108" t="s">
        <v>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 t="s">
        <v>11</v>
      </c>
    </row>
    <row r="109" spans="1:36" x14ac:dyDescent="0.2">
      <c r="A109" t="s">
        <v>167</v>
      </c>
      <c r="B109" t="s">
        <v>700</v>
      </c>
      <c r="C109" t="s">
        <v>968</v>
      </c>
      <c r="D109" t="s">
        <v>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 t="s">
        <v>11</v>
      </c>
    </row>
    <row r="110" spans="1:36" x14ac:dyDescent="0.2">
      <c r="A110" t="s">
        <v>174</v>
      </c>
      <c r="B110" t="s">
        <v>701</v>
      </c>
      <c r="C110" t="s">
        <v>969</v>
      </c>
      <c r="D110" t="s">
        <v>875</v>
      </c>
      <c r="E110">
        <v>48.281452000000002</v>
      </c>
      <c r="F110">
        <v>48.565314999999998</v>
      </c>
      <c r="G110">
        <v>48.723388999999997</v>
      </c>
      <c r="H110">
        <v>48.850445000000001</v>
      </c>
      <c r="I110">
        <v>48.960548000000003</v>
      </c>
      <c r="J110">
        <v>49.109122999999997</v>
      </c>
      <c r="K110">
        <v>49.209553</v>
      </c>
      <c r="L110">
        <v>49.305359000000003</v>
      </c>
      <c r="M110">
        <v>49.405448999999997</v>
      </c>
      <c r="N110">
        <v>49.503177999999998</v>
      </c>
      <c r="O110">
        <v>49.596859000000002</v>
      </c>
      <c r="P110">
        <v>49.696235999999999</v>
      </c>
      <c r="Q110">
        <v>49.792656000000001</v>
      </c>
      <c r="R110">
        <v>49.883980000000001</v>
      </c>
      <c r="S110">
        <v>49.910679000000002</v>
      </c>
      <c r="T110">
        <v>49.928364000000002</v>
      </c>
      <c r="U110">
        <v>49.947158999999999</v>
      </c>
      <c r="V110">
        <v>49.961390999999999</v>
      </c>
      <c r="W110">
        <v>49.977485999999999</v>
      </c>
      <c r="X110">
        <v>49.989078999999997</v>
      </c>
      <c r="Y110">
        <v>49.998657000000001</v>
      </c>
      <c r="Z110">
        <v>50.006526999999998</v>
      </c>
      <c r="AA110">
        <v>50.021824000000002</v>
      </c>
      <c r="AB110">
        <v>50.026878000000004</v>
      </c>
      <c r="AC110">
        <v>50.032383000000003</v>
      </c>
      <c r="AD110">
        <v>50.043072000000002</v>
      </c>
      <c r="AE110">
        <v>50.053558000000002</v>
      </c>
      <c r="AF110">
        <v>50.057411000000002</v>
      </c>
      <c r="AG110">
        <v>50.062904000000003</v>
      </c>
      <c r="AH110">
        <v>50.072642999999999</v>
      </c>
      <c r="AI110">
        <v>50.076056999999999</v>
      </c>
      <c r="AJ110" s="26">
        <v>1E-3</v>
      </c>
    </row>
    <row r="111" spans="1:36" x14ac:dyDescent="0.2">
      <c r="A111" t="s">
        <v>175</v>
      </c>
      <c r="B111" t="s">
        <v>702</v>
      </c>
      <c r="C111" t="s">
        <v>970</v>
      </c>
      <c r="D111" t="s">
        <v>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 t="s">
        <v>11</v>
      </c>
    </row>
    <row r="112" spans="1:36" x14ac:dyDescent="0.2">
      <c r="A112" t="s">
        <v>176</v>
      </c>
      <c r="B112" t="s">
        <v>703</v>
      </c>
      <c r="C112" t="s">
        <v>971</v>
      </c>
      <c r="D112" t="s">
        <v>875</v>
      </c>
      <c r="E112">
        <v>41.486449999999998</v>
      </c>
      <c r="F112">
        <v>41.885348999999998</v>
      </c>
      <c r="G112">
        <v>42.076996000000001</v>
      </c>
      <c r="H112">
        <v>42.221465999999999</v>
      </c>
      <c r="I112">
        <v>42.371608999999999</v>
      </c>
      <c r="J112">
        <v>42.772682000000003</v>
      </c>
      <c r="K112">
        <v>42.861781999999998</v>
      </c>
      <c r="L112">
        <v>42.950198999999998</v>
      </c>
      <c r="M112">
        <v>43.038845000000002</v>
      </c>
      <c r="N112">
        <v>43.128718999999997</v>
      </c>
      <c r="O112">
        <v>43.218001999999998</v>
      </c>
      <c r="P112">
        <v>43.308715999999997</v>
      </c>
      <c r="Q112">
        <v>43.396317000000003</v>
      </c>
      <c r="R112">
        <v>43.481853000000001</v>
      </c>
      <c r="S112">
        <v>43.504921000000003</v>
      </c>
      <c r="T112">
        <v>43.519173000000002</v>
      </c>
      <c r="U112">
        <v>43.533057999999997</v>
      </c>
      <c r="V112">
        <v>43.545158000000001</v>
      </c>
      <c r="W112">
        <v>43.555881999999997</v>
      </c>
      <c r="X112">
        <v>43.567005000000002</v>
      </c>
      <c r="Y112">
        <v>43.577311999999999</v>
      </c>
      <c r="Z112">
        <v>43.587059000000004</v>
      </c>
      <c r="AA112">
        <v>43.596221999999997</v>
      </c>
      <c r="AB112">
        <v>43.605376999999997</v>
      </c>
      <c r="AC112">
        <v>43.613227999999999</v>
      </c>
      <c r="AD112">
        <v>43.621074999999998</v>
      </c>
      <c r="AE112">
        <v>43.629004999999999</v>
      </c>
      <c r="AF112">
        <v>43.636253000000004</v>
      </c>
      <c r="AG112">
        <v>43.643864000000001</v>
      </c>
      <c r="AH112">
        <v>43.651454999999999</v>
      </c>
      <c r="AI112">
        <v>43.652504</v>
      </c>
      <c r="AJ112" s="26">
        <v>2E-3</v>
      </c>
    </row>
    <row r="113" spans="1:36" x14ac:dyDescent="0.2">
      <c r="A113" t="s">
        <v>177</v>
      </c>
      <c r="B113" t="s">
        <v>704</v>
      </c>
      <c r="C113" t="s">
        <v>972</v>
      </c>
      <c r="D113" t="s">
        <v>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 t="s">
        <v>11</v>
      </c>
    </row>
    <row r="114" spans="1:36" x14ac:dyDescent="0.2">
      <c r="A114" t="s">
        <v>178</v>
      </c>
      <c r="B114" t="s">
        <v>705</v>
      </c>
      <c r="C114" t="s">
        <v>973</v>
      </c>
      <c r="D114" t="s">
        <v>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 t="s">
        <v>11</v>
      </c>
    </row>
    <row r="115" spans="1:36" x14ac:dyDescent="0.2">
      <c r="A115" t="s">
        <v>222</v>
      </c>
      <c r="B115" t="s">
        <v>706</v>
      </c>
      <c r="C115" t="s">
        <v>974</v>
      </c>
      <c r="D115" t="s">
        <v>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 t="s">
        <v>11</v>
      </c>
    </row>
    <row r="116" spans="1:36" x14ac:dyDescent="0.2">
      <c r="A116" t="s">
        <v>223</v>
      </c>
      <c r="B116" t="s">
        <v>707</v>
      </c>
      <c r="C116" t="s">
        <v>975</v>
      </c>
      <c r="D116" t="s">
        <v>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 t="s">
        <v>11</v>
      </c>
    </row>
    <row r="117" spans="1:36" x14ac:dyDescent="0.2">
      <c r="A117" t="s">
        <v>27</v>
      </c>
      <c r="C117" t="s">
        <v>976</v>
      </c>
    </row>
    <row r="118" spans="1:36" x14ac:dyDescent="0.2">
      <c r="A118" t="s">
        <v>168</v>
      </c>
      <c r="B118" t="s">
        <v>708</v>
      </c>
      <c r="C118" t="s">
        <v>977</v>
      </c>
      <c r="D118" t="s">
        <v>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 t="s">
        <v>11</v>
      </c>
    </row>
    <row r="119" spans="1:36" x14ac:dyDescent="0.2">
      <c r="A119" t="s">
        <v>169</v>
      </c>
      <c r="B119" t="s">
        <v>709</v>
      </c>
      <c r="C119" t="s">
        <v>978</v>
      </c>
      <c r="D119" t="s">
        <v>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 t="s">
        <v>11</v>
      </c>
    </row>
    <row r="120" spans="1:36" x14ac:dyDescent="0.2">
      <c r="A120" t="s">
        <v>170</v>
      </c>
      <c r="B120" t="s">
        <v>710</v>
      </c>
      <c r="C120" t="s">
        <v>979</v>
      </c>
      <c r="D120" t="s">
        <v>875</v>
      </c>
      <c r="E120">
        <v>38.164912999999999</v>
      </c>
      <c r="F120">
        <v>38.331550999999997</v>
      </c>
      <c r="G120">
        <v>38.379395000000002</v>
      </c>
      <c r="H120">
        <v>38.505839999999999</v>
      </c>
      <c r="I120">
        <v>38.686790000000002</v>
      </c>
      <c r="J120">
        <v>38.915421000000002</v>
      </c>
      <c r="K120">
        <v>39.190685000000002</v>
      </c>
      <c r="L120">
        <v>39.268279999999997</v>
      </c>
      <c r="M120">
        <v>39.340328</v>
      </c>
      <c r="N120">
        <v>39.408062000000001</v>
      </c>
      <c r="O120">
        <v>39.462986000000001</v>
      </c>
      <c r="P120">
        <v>39.533645999999997</v>
      </c>
      <c r="Q120">
        <v>39.597960999999998</v>
      </c>
      <c r="R120">
        <v>39.664375</v>
      </c>
      <c r="S120">
        <v>39.707996000000001</v>
      </c>
      <c r="T120">
        <v>39.759411</v>
      </c>
      <c r="U120">
        <v>39.805903999999998</v>
      </c>
      <c r="V120">
        <v>39.848553000000003</v>
      </c>
      <c r="W120">
        <v>39.888247999999997</v>
      </c>
      <c r="X120">
        <v>39.932217000000001</v>
      </c>
      <c r="Y120">
        <v>39.972712999999999</v>
      </c>
      <c r="Z120">
        <v>40.012829000000004</v>
      </c>
      <c r="AA120">
        <v>40.053493000000003</v>
      </c>
      <c r="AB120">
        <v>40.092880000000001</v>
      </c>
      <c r="AC120">
        <v>40.130360000000003</v>
      </c>
      <c r="AD120">
        <v>40.167006999999998</v>
      </c>
      <c r="AE120">
        <v>40.205368</v>
      </c>
      <c r="AF120">
        <v>40.242176000000001</v>
      </c>
      <c r="AG120">
        <v>40.282093000000003</v>
      </c>
      <c r="AH120">
        <v>40.318153000000002</v>
      </c>
      <c r="AI120">
        <v>40.334854</v>
      </c>
      <c r="AJ120" s="26">
        <v>2E-3</v>
      </c>
    </row>
    <row r="121" spans="1:36" x14ac:dyDescent="0.2">
      <c r="A121" t="s">
        <v>171</v>
      </c>
      <c r="B121" t="s">
        <v>711</v>
      </c>
      <c r="C121" t="s">
        <v>980</v>
      </c>
      <c r="D121" t="s">
        <v>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 t="s">
        <v>11</v>
      </c>
    </row>
    <row r="122" spans="1:36" x14ac:dyDescent="0.2">
      <c r="A122" t="s">
        <v>172</v>
      </c>
      <c r="B122" t="s">
        <v>712</v>
      </c>
      <c r="C122" t="s">
        <v>981</v>
      </c>
      <c r="D122" t="s">
        <v>875</v>
      </c>
      <c r="E122">
        <v>42.914752999999997</v>
      </c>
      <c r="F122">
        <v>43.078167000000001</v>
      </c>
      <c r="G122">
        <v>43.152678999999999</v>
      </c>
      <c r="H122">
        <v>43.318317</v>
      </c>
      <c r="I122">
        <v>43.522143999999997</v>
      </c>
      <c r="J122">
        <v>43.698214999999998</v>
      </c>
      <c r="K122">
        <v>43.886794999999999</v>
      </c>
      <c r="L122">
        <v>43.962696000000001</v>
      </c>
      <c r="M122">
        <v>44.022167000000003</v>
      </c>
      <c r="N122">
        <v>44.086075000000001</v>
      </c>
      <c r="O122">
        <v>44.139144999999999</v>
      </c>
      <c r="P122">
        <v>44.204192999999997</v>
      </c>
      <c r="Q122">
        <v>44.264339</v>
      </c>
      <c r="R122">
        <v>44.325767999999997</v>
      </c>
      <c r="S122">
        <v>44.364139999999999</v>
      </c>
      <c r="T122">
        <v>44.407226999999999</v>
      </c>
      <c r="U122">
        <v>44.447474999999997</v>
      </c>
      <c r="V122">
        <v>44.484240999999997</v>
      </c>
      <c r="W122">
        <v>44.520766999999999</v>
      </c>
      <c r="X122">
        <v>44.559649999999998</v>
      </c>
      <c r="Y122">
        <v>44.596161000000002</v>
      </c>
      <c r="Z122">
        <v>44.632351</v>
      </c>
      <c r="AA122">
        <v>44.669319000000002</v>
      </c>
      <c r="AB122">
        <v>44.705069999999999</v>
      </c>
      <c r="AC122">
        <v>44.739407</v>
      </c>
      <c r="AD122">
        <v>44.773055999999997</v>
      </c>
      <c r="AE122">
        <v>44.808078999999999</v>
      </c>
      <c r="AF122">
        <v>44.840111</v>
      </c>
      <c r="AG122">
        <v>44.872967000000003</v>
      </c>
      <c r="AH122">
        <v>44.903221000000002</v>
      </c>
      <c r="AI122">
        <v>44.911037</v>
      </c>
      <c r="AJ122" s="26">
        <v>2E-3</v>
      </c>
    </row>
    <row r="123" spans="1:36" x14ac:dyDescent="0.2">
      <c r="A123" t="s">
        <v>173</v>
      </c>
      <c r="B123" t="s">
        <v>713</v>
      </c>
      <c r="C123" t="s">
        <v>982</v>
      </c>
      <c r="D123" t="s">
        <v>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 t="s">
        <v>11</v>
      </c>
    </row>
    <row r="124" spans="1:36" x14ac:dyDescent="0.2">
      <c r="A124" t="s">
        <v>220</v>
      </c>
      <c r="B124" t="s">
        <v>714</v>
      </c>
      <c r="C124" t="s">
        <v>983</v>
      </c>
      <c r="D124" t="s">
        <v>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 t="s">
        <v>11</v>
      </c>
    </row>
    <row r="125" spans="1:36" x14ac:dyDescent="0.2">
      <c r="A125" t="s">
        <v>221</v>
      </c>
      <c r="B125" t="s">
        <v>715</v>
      </c>
      <c r="C125" t="s">
        <v>984</v>
      </c>
      <c r="D125" t="s">
        <v>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 t="s">
        <v>11</v>
      </c>
    </row>
    <row r="126" spans="1:36" x14ac:dyDescent="0.2">
      <c r="A126" t="s">
        <v>167</v>
      </c>
      <c r="B126" t="s">
        <v>716</v>
      </c>
      <c r="C126" t="s">
        <v>985</v>
      </c>
      <c r="D126" t="s">
        <v>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 t="s">
        <v>11</v>
      </c>
    </row>
    <row r="127" spans="1:36" x14ac:dyDescent="0.2">
      <c r="A127" t="s">
        <v>174</v>
      </c>
      <c r="B127" t="s">
        <v>717</v>
      </c>
      <c r="C127" t="s">
        <v>986</v>
      </c>
      <c r="D127" t="s">
        <v>875</v>
      </c>
      <c r="E127">
        <v>47.244190000000003</v>
      </c>
      <c r="F127">
        <v>47.550274000000002</v>
      </c>
      <c r="G127">
        <v>47.708331999999999</v>
      </c>
      <c r="H127">
        <v>47.840648999999999</v>
      </c>
      <c r="I127">
        <v>47.939182000000002</v>
      </c>
      <c r="J127">
        <v>48.075108</v>
      </c>
      <c r="K127">
        <v>48.174098999999998</v>
      </c>
      <c r="L127">
        <v>48.270617999999999</v>
      </c>
      <c r="M127">
        <v>48.372543</v>
      </c>
      <c r="N127">
        <v>48.470393999999999</v>
      </c>
      <c r="O127">
        <v>48.564247000000002</v>
      </c>
      <c r="P127">
        <v>48.662818999999999</v>
      </c>
      <c r="Q127">
        <v>48.754570000000001</v>
      </c>
      <c r="R127">
        <v>48.843753999999997</v>
      </c>
      <c r="S127">
        <v>48.870491000000001</v>
      </c>
      <c r="T127">
        <v>48.889659999999999</v>
      </c>
      <c r="U127">
        <v>48.883719999999997</v>
      </c>
      <c r="V127">
        <v>48.888969000000003</v>
      </c>
      <c r="W127">
        <v>48.909218000000003</v>
      </c>
      <c r="X127">
        <v>48.920929000000001</v>
      </c>
      <c r="Y127">
        <v>48.932971999999999</v>
      </c>
      <c r="Z127">
        <v>48.944800999999998</v>
      </c>
      <c r="AA127">
        <v>48.961506</v>
      </c>
      <c r="AB127">
        <v>48.969673</v>
      </c>
      <c r="AC127">
        <v>48.980415000000001</v>
      </c>
      <c r="AD127">
        <v>48.992663999999998</v>
      </c>
      <c r="AE127">
        <v>49.005130999999999</v>
      </c>
      <c r="AF127">
        <v>49.015835000000003</v>
      </c>
      <c r="AG127">
        <v>49.027858999999999</v>
      </c>
      <c r="AH127">
        <v>49.039237999999997</v>
      </c>
      <c r="AI127">
        <v>49.043785</v>
      </c>
      <c r="AJ127" s="26">
        <v>1E-3</v>
      </c>
    </row>
    <row r="128" spans="1:36" x14ac:dyDescent="0.2">
      <c r="A128" t="s">
        <v>175</v>
      </c>
      <c r="B128" t="s">
        <v>718</v>
      </c>
      <c r="C128" t="s">
        <v>987</v>
      </c>
      <c r="D128" t="s">
        <v>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 t="s">
        <v>11</v>
      </c>
    </row>
    <row r="129" spans="1:36" x14ac:dyDescent="0.2">
      <c r="A129" t="s">
        <v>176</v>
      </c>
      <c r="B129" t="s">
        <v>719</v>
      </c>
      <c r="C129" t="s">
        <v>988</v>
      </c>
      <c r="D129" t="s">
        <v>875</v>
      </c>
      <c r="E129">
        <v>40.450294</v>
      </c>
      <c r="F129">
        <v>40.865608000000002</v>
      </c>
      <c r="G129">
        <v>41.056601999999998</v>
      </c>
      <c r="H129">
        <v>41.216285999999997</v>
      </c>
      <c r="I129">
        <v>41.355564000000001</v>
      </c>
      <c r="J129">
        <v>41.682026</v>
      </c>
      <c r="K129">
        <v>41.771210000000004</v>
      </c>
      <c r="L129">
        <v>41.859721999999998</v>
      </c>
      <c r="M129">
        <v>41.948962999999999</v>
      </c>
      <c r="N129">
        <v>42.039757000000002</v>
      </c>
      <c r="O129">
        <v>42.128872000000001</v>
      </c>
      <c r="P129">
        <v>42.217255000000002</v>
      </c>
      <c r="Q129">
        <v>42.303482000000002</v>
      </c>
      <c r="R129">
        <v>42.394596</v>
      </c>
      <c r="S129">
        <v>42.420943999999999</v>
      </c>
      <c r="T129">
        <v>42.434905999999998</v>
      </c>
      <c r="U129">
        <v>42.448726999999998</v>
      </c>
      <c r="V129">
        <v>42.462757000000003</v>
      </c>
      <c r="W129">
        <v>42.473782</v>
      </c>
      <c r="X129">
        <v>42.485366999999997</v>
      </c>
      <c r="Y129">
        <v>42.496220000000001</v>
      </c>
      <c r="Z129">
        <v>42.504288000000003</v>
      </c>
      <c r="AA129">
        <v>42.513629999999999</v>
      </c>
      <c r="AB129">
        <v>42.521076000000001</v>
      </c>
      <c r="AC129">
        <v>42.528931</v>
      </c>
      <c r="AD129">
        <v>42.536942000000003</v>
      </c>
      <c r="AE129">
        <v>42.545059000000002</v>
      </c>
      <c r="AF129">
        <v>42.552607999999999</v>
      </c>
      <c r="AG129">
        <v>42.559826000000001</v>
      </c>
      <c r="AH129">
        <v>42.567309999999999</v>
      </c>
      <c r="AI129">
        <v>42.567988999999997</v>
      </c>
      <c r="AJ129" s="26">
        <v>2E-3</v>
      </c>
    </row>
    <row r="130" spans="1:36" x14ac:dyDescent="0.2">
      <c r="A130" t="s">
        <v>177</v>
      </c>
      <c r="B130" t="s">
        <v>720</v>
      </c>
      <c r="C130" t="s">
        <v>989</v>
      </c>
      <c r="D130" t="s">
        <v>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 t="s">
        <v>11</v>
      </c>
    </row>
    <row r="131" spans="1:36" x14ac:dyDescent="0.2">
      <c r="A131" t="s">
        <v>178</v>
      </c>
      <c r="B131" t="s">
        <v>721</v>
      </c>
      <c r="C131" t="s">
        <v>990</v>
      </c>
      <c r="D131" t="s">
        <v>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 t="s">
        <v>11</v>
      </c>
    </row>
    <row r="132" spans="1:36" x14ac:dyDescent="0.2">
      <c r="A132" t="s">
        <v>222</v>
      </c>
      <c r="B132" t="s">
        <v>722</v>
      </c>
      <c r="C132" t="s">
        <v>991</v>
      </c>
      <c r="D132" t="s">
        <v>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 t="s">
        <v>11</v>
      </c>
    </row>
    <row r="133" spans="1:36" x14ac:dyDescent="0.2">
      <c r="A133" t="s">
        <v>223</v>
      </c>
      <c r="B133" t="s">
        <v>723</v>
      </c>
      <c r="C133" t="s">
        <v>992</v>
      </c>
      <c r="D133" t="s">
        <v>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 t="s">
        <v>11</v>
      </c>
    </row>
    <row r="134" spans="1:36" x14ac:dyDescent="0.2">
      <c r="A134" t="s">
        <v>26</v>
      </c>
      <c r="C134" t="s">
        <v>993</v>
      </c>
    </row>
    <row r="135" spans="1:36" x14ac:dyDescent="0.2">
      <c r="A135" t="s">
        <v>168</v>
      </c>
      <c r="B135" t="s">
        <v>724</v>
      </c>
      <c r="C135" t="s">
        <v>994</v>
      </c>
      <c r="D135" t="s">
        <v>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 t="s">
        <v>11</v>
      </c>
    </row>
    <row r="136" spans="1:36" x14ac:dyDescent="0.2">
      <c r="A136" t="s">
        <v>169</v>
      </c>
      <c r="B136" t="s">
        <v>725</v>
      </c>
      <c r="C136" t="s">
        <v>995</v>
      </c>
      <c r="D136" t="s">
        <v>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 t="s">
        <v>11</v>
      </c>
    </row>
    <row r="137" spans="1:36" x14ac:dyDescent="0.2">
      <c r="A137" t="s">
        <v>170</v>
      </c>
      <c r="B137" t="s">
        <v>726</v>
      </c>
      <c r="C137" t="s">
        <v>996</v>
      </c>
      <c r="D137" t="s">
        <v>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 t="s">
        <v>11</v>
      </c>
    </row>
    <row r="138" spans="1:36" x14ac:dyDescent="0.2">
      <c r="A138" t="s">
        <v>171</v>
      </c>
      <c r="B138" t="s">
        <v>727</v>
      </c>
      <c r="C138" t="s">
        <v>997</v>
      </c>
      <c r="D138" t="s">
        <v>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 t="s">
        <v>11</v>
      </c>
    </row>
    <row r="139" spans="1:36" x14ac:dyDescent="0.2">
      <c r="A139" t="s">
        <v>172</v>
      </c>
      <c r="B139" t="s">
        <v>728</v>
      </c>
      <c r="C139" t="s">
        <v>998</v>
      </c>
      <c r="D139" t="s">
        <v>875</v>
      </c>
      <c r="E139">
        <v>42.404293000000003</v>
      </c>
      <c r="F139">
        <v>42.575870999999999</v>
      </c>
      <c r="G139">
        <v>42.651211000000004</v>
      </c>
      <c r="H139">
        <v>42.814754000000001</v>
      </c>
      <c r="I139">
        <v>43.022114000000002</v>
      </c>
      <c r="J139">
        <v>43.200606999999998</v>
      </c>
      <c r="K139">
        <v>43.388675999999997</v>
      </c>
      <c r="L139">
        <v>43.464740999999997</v>
      </c>
      <c r="M139">
        <v>43.524349000000001</v>
      </c>
      <c r="N139">
        <v>43.588611999999998</v>
      </c>
      <c r="O139">
        <v>43.641101999999997</v>
      </c>
      <c r="P139">
        <v>43.705311000000002</v>
      </c>
      <c r="Q139">
        <v>43.764885</v>
      </c>
      <c r="R139">
        <v>43.825974000000002</v>
      </c>
      <c r="S139">
        <v>43.864840999999998</v>
      </c>
      <c r="T139">
        <v>43.907969999999999</v>
      </c>
      <c r="U139">
        <v>43.947837999999997</v>
      </c>
      <c r="V139">
        <v>43.985160999999998</v>
      </c>
      <c r="W139">
        <v>44.021217</v>
      </c>
      <c r="X139">
        <v>44.059559</v>
      </c>
      <c r="Y139">
        <v>44.095421000000002</v>
      </c>
      <c r="Z139">
        <v>44.130938999999998</v>
      </c>
      <c r="AA139">
        <v>44.167282</v>
      </c>
      <c r="AB139">
        <v>44.201942000000003</v>
      </c>
      <c r="AC139">
        <v>44.235312999999998</v>
      </c>
      <c r="AD139">
        <v>44.268214999999998</v>
      </c>
      <c r="AE139">
        <v>44.302489999999999</v>
      </c>
      <c r="AF139">
        <v>44.335509999999999</v>
      </c>
      <c r="AG139">
        <v>44.370811000000003</v>
      </c>
      <c r="AH139">
        <v>44.403151999999999</v>
      </c>
      <c r="AI139">
        <v>44.415787000000002</v>
      </c>
      <c r="AJ139" s="26">
        <v>2E-3</v>
      </c>
    </row>
    <row r="140" spans="1:36" x14ac:dyDescent="0.2">
      <c r="A140" t="s">
        <v>173</v>
      </c>
      <c r="B140" t="s">
        <v>729</v>
      </c>
      <c r="C140" t="s">
        <v>999</v>
      </c>
      <c r="D140" t="s">
        <v>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 t="s">
        <v>11</v>
      </c>
    </row>
    <row r="141" spans="1:36" x14ac:dyDescent="0.2">
      <c r="A141" t="s">
        <v>220</v>
      </c>
      <c r="B141" t="s">
        <v>730</v>
      </c>
      <c r="C141" t="s">
        <v>1000</v>
      </c>
      <c r="D141" t="s">
        <v>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 t="s">
        <v>11</v>
      </c>
    </row>
    <row r="142" spans="1:36" x14ac:dyDescent="0.2">
      <c r="A142" t="s">
        <v>221</v>
      </c>
      <c r="B142" t="s">
        <v>731</v>
      </c>
      <c r="C142" t="s">
        <v>1001</v>
      </c>
      <c r="D142" t="s">
        <v>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 t="s">
        <v>11</v>
      </c>
    </row>
    <row r="143" spans="1:36" x14ac:dyDescent="0.2">
      <c r="A143" t="s">
        <v>167</v>
      </c>
      <c r="B143" t="s">
        <v>732</v>
      </c>
      <c r="C143" t="s">
        <v>1002</v>
      </c>
      <c r="D143" t="s">
        <v>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 t="s">
        <v>11</v>
      </c>
    </row>
    <row r="144" spans="1:36" x14ac:dyDescent="0.2">
      <c r="A144" t="s">
        <v>174</v>
      </c>
      <c r="B144" t="s">
        <v>733</v>
      </c>
      <c r="C144" t="s">
        <v>1003</v>
      </c>
      <c r="D144" t="s">
        <v>875</v>
      </c>
      <c r="E144">
        <v>48.456080999999998</v>
      </c>
      <c r="F144">
        <v>48.753005999999999</v>
      </c>
      <c r="G144">
        <v>48.912281</v>
      </c>
      <c r="H144">
        <v>49.041828000000002</v>
      </c>
      <c r="I144">
        <v>49.147041000000002</v>
      </c>
      <c r="J144">
        <v>49.291618</v>
      </c>
      <c r="K144">
        <v>49.390877000000003</v>
      </c>
      <c r="L144">
        <v>49.485607000000002</v>
      </c>
      <c r="M144">
        <v>49.586177999999997</v>
      </c>
      <c r="N144">
        <v>49.683337999999999</v>
      </c>
      <c r="O144">
        <v>49.776634000000001</v>
      </c>
      <c r="P144">
        <v>49.875515</v>
      </c>
      <c r="Q144">
        <v>49.968330000000002</v>
      </c>
      <c r="R144">
        <v>50.059657999999999</v>
      </c>
      <c r="S144">
        <v>50.084316000000001</v>
      </c>
      <c r="T144">
        <v>50.101748999999998</v>
      </c>
      <c r="U144">
        <v>50.119788999999997</v>
      </c>
      <c r="V144">
        <v>50.110892999999997</v>
      </c>
      <c r="W144">
        <v>50.127186000000002</v>
      </c>
      <c r="X144">
        <v>50.137154000000002</v>
      </c>
      <c r="Y144">
        <v>50.144112</v>
      </c>
      <c r="Z144">
        <v>50.150638999999998</v>
      </c>
      <c r="AA144">
        <v>50.165703000000001</v>
      </c>
      <c r="AB144">
        <v>50.174945999999998</v>
      </c>
      <c r="AC144">
        <v>50.184879000000002</v>
      </c>
      <c r="AD144">
        <v>50.196514000000001</v>
      </c>
      <c r="AE144">
        <v>50.208182999999998</v>
      </c>
      <c r="AF144">
        <v>50.217205</v>
      </c>
      <c r="AG144">
        <v>50.227448000000003</v>
      </c>
      <c r="AH144">
        <v>50.237834999999997</v>
      </c>
      <c r="AI144">
        <v>50.241432000000003</v>
      </c>
      <c r="AJ144" s="26">
        <v>1E-3</v>
      </c>
    </row>
    <row r="145" spans="1:36" x14ac:dyDescent="0.2">
      <c r="A145" t="s">
        <v>175</v>
      </c>
      <c r="B145" t="s">
        <v>734</v>
      </c>
      <c r="C145" t="s">
        <v>1004</v>
      </c>
      <c r="D145" t="s">
        <v>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 t="s">
        <v>11</v>
      </c>
    </row>
    <row r="146" spans="1:36" x14ac:dyDescent="0.2">
      <c r="A146" t="s">
        <v>176</v>
      </c>
      <c r="B146" t="s">
        <v>735</v>
      </c>
      <c r="C146" t="s">
        <v>1005</v>
      </c>
      <c r="D146" t="s">
        <v>875</v>
      </c>
      <c r="E146">
        <v>41.658073000000002</v>
      </c>
      <c r="F146">
        <v>42.065143999999997</v>
      </c>
      <c r="G146">
        <v>42.254142999999999</v>
      </c>
      <c r="H146">
        <v>42.402225000000001</v>
      </c>
      <c r="I146">
        <v>42.549599000000001</v>
      </c>
      <c r="J146">
        <v>42.907691999999997</v>
      </c>
      <c r="K146">
        <v>42.995525000000001</v>
      </c>
      <c r="L146">
        <v>43.082928000000003</v>
      </c>
      <c r="M146">
        <v>43.170501999999999</v>
      </c>
      <c r="N146">
        <v>43.258651999999998</v>
      </c>
      <c r="O146">
        <v>43.347335999999999</v>
      </c>
      <c r="P146">
        <v>43.435802000000002</v>
      </c>
      <c r="Q146">
        <v>43.521763</v>
      </c>
      <c r="R146">
        <v>43.606566999999998</v>
      </c>
      <c r="S146">
        <v>43.631458000000002</v>
      </c>
      <c r="T146">
        <v>43.644157</v>
      </c>
      <c r="U146">
        <v>43.656238999999999</v>
      </c>
      <c r="V146">
        <v>43.667614</v>
      </c>
      <c r="W146">
        <v>43.677483000000002</v>
      </c>
      <c r="X146">
        <v>43.687443000000002</v>
      </c>
      <c r="Y146">
        <v>43.697116999999999</v>
      </c>
      <c r="Z146">
        <v>43.706245000000003</v>
      </c>
      <c r="AA146">
        <v>43.714371</v>
      </c>
      <c r="AB146">
        <v>43.721066</v>
      </c>
      <c r="AC146">
        <v>43.727660999999998</v>
      </c>
      <c r="AD146">
        <v>43.734718000000001</v>
      </c>
      <c r="AE146">
        <v>43.741776000000002</v>
      </c>
      <c r="AF146">
        <v>43.748233999999997</v>
      </c>
      <c r="AG146">
        <v>43.755057999999998</v>
      </c>
      <c r="AH146">
        <v>43.761963000000002</v>
      </c>
      <c r="AI146">
        <v>43.762408999999998</v>
      </c>
      <c r="AJ146" s="26">
        <v>2E-3</v>
      </c>
    </row>
    <row r="147" spans="1:36" x14ac:dyDescent="0.2">
      <c r="A147" t="s">
        <v>177</v>
      </c>
      <c r="B147" t="s">
        <v>736</v>
      </c>
      <c r="C147" t="s">
        <v>1006</v>
      </c>
      <c r="D147" t="s">
        <v>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 t="s">
        <v>11</v>
      </c>
    </row>
    <row r="148" spans="1:36" x14ac:dyDescent="0.2">
      <c r="A148" t="s">
        <v>178</v>
      </c>
      <c r="B148" t="s">
        <v>737</v>
      </c>
      <c r="C148" t="s">
        <v>1007</v>
      </c>
      <c r="D148" t="s">
        <v>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 t="s">
        <v>11</v>
      </c>
    </row>
    <row r="149" spans="1:36" x14ac:dyDescent="0.2">
      <c r="A149" t="s">
        <v>222</v>
      </c>
      <c r="B149" t="s">
        <v>738</v>
      </c>
      <c r="C149" t="s">
        <v>1008</v>
      </c>
      <c r="D149" t="s">
        <v>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 t="s">
        <v>11</v>
      </c>
    </row>
    <row r="150" spans="1:36" x14ac:dyDescent="0.2">
      <c r="A150" t="s">
        <v>223</v>
      </c>
      <c r="B150" t="s">
        <v>739</v>
      </c>
      <c r="C150" t="s">
        <v>1009</v>
      </c>
      <c r="D150" t="s">
        <v>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 t="s">
        <v>11</v>
      </c>
    </row>
    <row r="151" spans="1:36" x14ac:dyDescent="0.2">
      <c r="A151" t="s">
        <v>25</v>
      </c>
      <c r="C151" t="s">
        <v>1010</v>
      </c>
    </row>
    <row r="152" spans="1:36" x14ac:dyDescent="0.2">
      <c r="A152" t="s">
        <v>168</v>
      </c>
      <c r="B152" t="s">
        <v>740</v>
      </c>
      <c r="C152" t="s">
        <v>1011</v>
      </c>
      <c r="D152" t="s">
        <v>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 t="s">
        <v>11</v>
      </c>
    </row>
    <row r="153" spans="1:36" x14ac:dyDescent="0.2">
      <c r="A153" t="s">
        <v>169</v>
      </c>
      <c r="B153" t="s">
        <v>741</v>
      </c>
      <c r="C153" t="s">
        <v>1012</v>
      </c>
      <c r="D153" t="s">
        <v>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 t="s">
        <v>11</v>
      </c>
    </row>
    <row r="154" spans="1:36" x14ac:dyDescent="0.2">
      <c r="A154" t="s">
        <v>170</v>
      </c>
      <c r="B154" t="s">
        <v>742</v>
      </c>
      <c r="C154" t="s">
        <v>1013</v>
      </c>
      <c r="D154" t="s">
        <v>875</v>
      </c>
      <c r="E154">
        <v>37.454044000000003</v>
      </c>
      <c r="F154">
        <v>37.617778999999999</v>
      </c>
      <c r="G154">
        <v>37.665497000000002</v>
      </c>
      <c r="H154">
        <v>37.791755999999999</v>
      </c>
      <c r="I154">
        <v>37.972580000000001</v>
      </c>
      <c r="J154">
        <v>38.202446000000002</v>
      </c>
      <c r="K154">
        <v>38.482379999999999</v>
      </c>
      <c r="L154">
        <v>38.559845000000003</v>
      </c>
      <c r="M154">
        <v>38.631264000000002</v>
      </c>
      <c r="N154">
        <v>38.698825999999997</v>
      </c>
      <c r="O154">
        <v>38.753613000000001</v>
      </c>
      <c r="P154">
        <v>38.824108000000003</v>
      </c>
      <c r="Q154">
        <v>38.888271000000003</v>
      </c>
      <c r="R154">
        <v>38.954422000000001</v>
      </c>
      <c r="S154">
        <v>38.997138999999997</v>
      </c>
      <c r="T154">
        <v>39.048256000000002</v>
      </c>
      <c r="U154">
        <v>39.094627000000003</v>
      </c>
      <c r="V154">
        <v>39.137135000000001</v>
      </c>
      <c r="W154">
        <v>39.176727</v>
      </c>
      <c r="X154">
        <v>39.220618999999999</v>
      </c>
      <c r="Y154">
        <v>39.261054999999999</v>
      </c>
      <c r="Z154">
        <v>39.301136</v>
      </c>
      <c r="AA154">
        <v>39.341759000000003</v>
      </c>
      <c r="AB154">
        <v>39.381126000000002</v>
      </c>
      <c r="AC154">
        <v>39.418579000000001</v>
      </c>
      <c r="AD154">
        <v>39.455215000000003</v>
      </c>
      <c r="AE154">
        <v>39.493580000000001</v>
      </c>
      <c r="AF154">
        <v>39.530380000000001</v>
      </c>
      <c r="AG154">
        <v>39.570255000000003</v>
      </c>
      <c r="AH154">
        <v>39.606293000000001</v>
      </c>
      <c r="AI154">
        <v>39.622982</v>
      </c>
      <c r="AJ154" s="26">
        <v>2E-3</v>
      </c>
    </row>
    <row r="155" spans="1:36" x14ac:dyDescent="0.2">
      <c r="A155" t="s">
        <v>171</v>
      </c>
      <c r="B155" t="s">
        <v>743</v>
      </c>
      <c r="C155" t="s">
        <v>1014</v>
      </c>
      <c r="D155" t="s">
        <v>875</v>
      </c>
      <c r="E155">
        <v>35.373322000000002</v>
      </c>
      <c r="F155">
        <v>35.487717000000004</v>
      </c>
      <c r="G155">
        <v>35.583289999999998</v>
      </c>
      <c r="H155">
        <v>35.701275000000003</v>
      </c>
      <c r="I155">
        <v>35.850512999999999</v>
      </c>
      <c r="J155">
        <v>36.034889</v>
      </c>
      <c r="K155">
        <v>36.208179000000001</v>
      </c>
      <c r="L155">
        <v>36.277897000000003</v>
      </c>
      <c r="M155">
        <v>36.341670999999998</v>
      </c>
      <c r="N155">
        <v>36.407181000000001</v>
      </c>
      <c r="O155">
        <v>36.460968000000001</v>
      </c>
      <c r="P155">
        <v>36.528782</v>
      </c>
      <c r="Q155">
        <v>36.590820000000001</v>
      </c>
      <c r="R155">
        <v>36.654857999999997</v>
      </c>
      <c r="S155">
        <v>36.696278</v>
      </c>
      <c r="T155">
        <v>36.744869000000001</v>
      </c>
      <c r="U155">
        <v>36.788634999999999</v>
      </c>
      <c r="V155">
        <v>36.828792999999997</v>
      </c>
      <c r="W155">
        <v>36.866489000000001</v>
      </c>
      <c r="X155">
        <v>36.907978</v>
      </c>
      <c r="Y155">
        <v>36.946753999999999</v>
      </c>
      <c r="Z155">
        <v>36.985213999999999</v>
      </c>
      <c r="AA155">
        <v>37.023944999999998</v>
      </c>
      <c r="AB155">
        <v>37.061748999999999</v>
      </c>
      <c r="AC155">
        <v>37.097690999999998</v>
      </c>
      <c r="AD155">
        <v>37.132755000000003</v>
      </c>
      <c r="AE155">
        <v>37.169272999999997</v>
      </c>
      <c r="AF155">
        <v>37.204467999999999</v>
      </c>
      <c r="AG155">
        <v>37.242313000000003</v>
      </c>
      <c r="AH155">
        <v>37.276648999999999</v>
      </c>
      <c r="AI155">
        <v>37.291522999999998</v>
      </c>
      <c r="AJ155" s="26">
        <v>2E-3</v>
      </c>
    </row>
    <row r="156" spans="1:36" x14ac:dyDescent="0.2">
      <c r="A156" t="s">
        <v>172</v>
      </c>
      <c r="B156" t="s">
        <v>744</v>
      </c>
      <c r="C156" t="s">
        <v>1015</v>
      </c>
      <c r="D156" t="s">
        <v>875</v>
      </c>
      <c r="E156">
        <v>42.209060999999998</v>
      </c>
      <c r="F156">
        <v>42.377772999999998</v>
      </c>
      <c r="G156">
        <v>42.452713000000003</v>
      </c>
      <c r="H156">
        <v>42.619438000000002</v>
      </c>
      <c r="I156">
        <v>42.818213999999998</v>
      </c>
      <c r="J156">
        <v>42.991160999999998</v>
      </c>
      <c r="K156">
        <v>43.176738999999998</v>
      </c>
      <c r="L156">
        <v>43.252468</v>
      </c>
      <c r="M156">
        <v>43.311278999999999</v>
      </c>
      <c r="N156">
        <v>43.375</v>
      </c>
      <c r="O156">
        <v>43.427795000000003</v>
      </c>
      <c r="P156">
        <v>43.492443000000002</v>
      </c>
      <c r="Q156">
        <v>43.552230999999999</v>
      </c>
      <c r="R156">
        <v>43.613379999999999</v>
      </c>
      <c r="S156">
        <v>43.651760000000003</v>
      </c>
      <c r="T156">
        <v>43.694378</v>
      </c>
      <c r="U156">
        <v>43.734408999999999</v>
      </c>
      <c r="V156">
        <v>43.770949999999999</v>
      </c>
      <c r="W156">
        <v>43.807223999999998</v>
      </c>
      <c r="X156">
        <v>43.845897999999998</v>
      </c>
      <c r="Y156">
        <v>43.882195000000003</v>
      </c>
      <c r="Z156">
        <v>43.918018000000004</v>
      </c>
      <c r="AA156">
        <v>43.954780999999997</v>
      </c>
      <c r="AB156">
        <v>43.990276000000001</v>
      </c>
      <c r="AC156">
        <v>44.024422000000001</v>
      </c>
      <c r="AD156">
        <v>44.057896</v>
      </c>
      <c r="AE156">
        <v>44.092716000000003</v>
      </c>
      <c r="AF156">
        <v>44.125678999999998</v>
      </c>
      <c r="AG156">
        <v>44.158397999999998</v>
      </c>
      <c r="AH156">
        <v>44.189644000000001</v>
      </c>
      <c r="AI156">
        <v>44.197597999999999</v>
      </c>
      <c r="AJ156" s="26">
        <v>2E-3</v>
      </c>
    </row>
    <row r="157" spans="1:36" x14ac:dyDescent="0.2">
      <c r="A157" t="s">
        <v>173</v>
      </c>
      <c r="B157" t="s">
        <v>745</v>
      </c>
      <c r="C157" t="s">
        <v>1016</v>
      </c>
      <c r="D157" t="s">
        <v>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 t="s">
        <v>11</v>
      </c>
    </row>
    <row r="158" spans="1:36" x14ac:dyDescent="0.2">
      <c r="A158" t="s">
        <v>220</v>
      </c>
      <c r="B158" t="s">
        <v>746</v>
      </c>
      <c r="C158" t="s">
        <v>1017</v>
      </c>
      <c r="D158" t="s">
        <v>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 t="s">
        <v>11</v>
      </c>
    </row>
    <row r="159" spans="1:36" x14ac:dyDescent="0.2">
      <c r="A159" t="s">
        <v>221</v>
      </c>
      <c r="B159" t="s">
        <v>747</v>
      </c>
      <c r="C159" t="s">
        <v>1018</v>
      </c>
      <c r="D159" t="s">
        <v>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 t="s">
        <v>11</v>
      </c>
    </row>
    <row r="160" spans="1:36" x14ac:dyDescent="0.2">
      <c r="A160" t="s">
        <v>167</v>
      </c>
      <c r="B160" t="s">
        <v>748</v>
      </c>
      <c r="C160" t="s">
        <v>1019</v>
      </c>
      <c r="D160" t="s">
        <v>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 t="s">
        <v>11</v>
      </c>
    </row>
    <row r="161" spans="1:36" x14ac:dyDescent="0.2">
      <c r="A161" t="s">
        <v>174</v>
      </c>
      <c r="B161" t="s">
        <v>749</v>
      </c>
      <c r="C161" t="s">
        <v>1020</v>
      </c>
      <c r="D161" t="s">
        <v>875</v>
      </c>
      <c r="E161">
        <v>45.657809999999998</v>
      </c>
      <c r="F161">
        <v>45.963932</v>
      </c>
      <c r="G161">
        <v>46.122002000000002</v>
      </c>
      <c r="H161">
        <v>46.255637999999998</v>
      </c>
      <c r="I161">
        <v>46.355507000000003</v>
      </c>
      <c r="J161">
        <v>46.492187999999999</v>
      </c>
      <c r="K161">
        <v>46.591113999999997</v>
      </c>
      <c r="L161">
        <v>46.685986</v>
      </c>
      <c r="M161">
        <v>46.787128000000003</v>
      </c>
      <c r="N161">
        <v>46.884388000000001</v>
      </c>
      <c r="O161">
        <v>46.977694999999997</v>
      </c>
      <c r="P161">
        <v>47.075710000000001</v>
      </c>
      <c r="Q161">
        <v>47.166904000000002</v>
      </c>
      <c r="R161">
        <v>47.255699</v>
      </c>
      <c r="S161">
        <v>47.281936999999999</v>
      </c>
      <c r="T161">
        <v>47.300677999999998</v>
      </c>
      <c r="U161">
        <v>47.296695999999997</v>
      </c>
      <c r="V161">
        <v>47.298198999999997</v>
      </c>
      <c r="W161">
        <v>47.318077000000002</v>
      </c>
      <c r="X161">
        <v>47.329559000000003</v>
      </c>
      <c r="Y161">
        <v>47.341403999999997</v>
      </c>
      <c r="Z161">
        <v>47.353054</v>
      </c>
      <c r="AA161">
        <v>47.369553000000003</v>
      </c>
      <c r="AB161">
        <v>47.377560000000003</v>
      </c>
      <c r="AC161">
        <v>47.387970000000003</v>
      </c>
      <c r="AD161">
        <v>47.400058999999999</v>
      </c>
      <c r="AE161">
        <v>47.412379999999999</v>
      </c>
      <c r="AF161">
        <v>47.422916000000001</v>
      </c>
      <c r="AG161">
        <v>47.434756999999998</v>
      </c>
      <c r="AH161">
        <v>47.445991999999997</v>
      </c>
      <c r="AI161">
        <v>47.450367</v>
      </c>
      <c r="AJ161" s="26">
        <v>1E-3</v>
      </c>
    </row>
    <row r="162" spans="1:36" x14ac:dyDescent="0.2">
      <c r="A162" t="s">
        <v>175</v>
      </c>
      <c r="B162" t="s">
        <v>750</v>
      </c>
      <c r="C162" t="s">
        <v>1021</v>
      </c>
      <c r="D162" t="s">
        <v>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 t="s">
        <v>11</v>
      </c>
    </row>
    <row r="163" spans="1:36" x14ac:dyDescent="0.2">
      <c r="A163" t="s">
        <v>176</v>
      </c>
      <c r="B163" t="s">
        <v>751</v>
      </c>
      <c r="C163" t="s">
        <v>1022</v>
      </c>
      <c r="D163" t="s">
        <v>875</v>
      </c>
      <c r="E163">
        <v>38.864437000000002</v>
      </c>
      <c r="F163">
        <v>39.280662999999997</v>
      </c>
      <c r="G163">
        <v>39.471169000000003</v>
      </c>
      <c r="H163">
        <v>39.629967000000001</v>
      </c>
      <c r="I163">
        <v>39.768394000000001</v>
      </c>
      <c r="J163">
        <v>40.094185000000003</v>
      </c>
      <c r="K163">
        <v>40.182926000000002</v>
      </c>
      <c r="L163">
        <v>40.270885</v>
      </c>
      <c r="M163">
        <v>40.359203000000001</v>
      </c>
      <c r="N163">
        <v>40.448447999999999</v>
      </c>
      <c r="O163">
        <v>40.537036999999998</v>
      </c>
      <c r="P163">
        <v>40.624659999999999</v>
      </c>
      <c r="Q163">
        <v>40.710213000000003</v>
      </c>
      <c r="R163">
        <v>40.800617000000003</v>
      </c>
      <c r="S163">
        <v>40.82629</v>
      </c>
      <c r="T163">
        <v>40.839419999999997</v>
      </c>
      <c r="U163">
        <v>40.852451000000002</v>
      </c>
      <c r="V163">
        <v>40.865845</v>
      </c>
      <c r="W163">
        <v>40.876308000000002</v>
      </c>
      <c r="X163">
        <v>40.887348000000003</v>
      </c>
      <c r="Y163">
        <v>40.897758000000003</v>
      </c>
      <c r="Z163">
        <v>40.905434</v>
      </c>
      <c r="AA163">
        <v>40.914375</v>
      </c>
      <c r="AB163">
        <v>40.921447999999998</v>
      </c>
      <c r="AC163">
        <v>40.928981999999998</v>
      </c>
      <c r="AD163">
        <v>40.936695</v>
      </c>
      <c r="AE163">
        <v>40.944499999999998</v>
      </c>
      <c r="AF163">
        <v>40.951808999999997</v>
      </c>
      <c r="AG163">
        <v>40.958672</v>
      </c>
      <c r="AH163">
        <v>40.965873999999999</v>
      </c>
      <c r="AI163">
        <v>40.966254999999997</v>
      </c>
      <c r="AJ163" s="26">
        <v>2E-3</v>
      </c>
    </row>
    <row r="164" spans="1:36" x14ac:dyDescent="0.2">
      <c r="A164" t="s">
        <v>177</v>
      </c>
      <c r="B164" t="s">
        <v>752</v>
      </c>
      <c r="C164" t="s">
        <v>1023</v>
      </c>
      <c r="D164" t="s">
        <v>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 t="s">
        <v>11</v>
      </c>
    </row>
    <row r="165" spans="1:36" x14ac:dyDescent="0.2">
      <c r="A165" t="s">
        <v>178</v>
      </c>
      <c r="B165" t="s">
        <v>753</v>
      </c>
      <c r="C165" t="s">
        <v>1024</v>
      </c>
      <c r="D165" t="s">
        <v>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 t="s">
        <v>11</v>
      </c>
    </row>
    <row r="166" spans="1:36" x14ac:dyDescent="0.2">
      <c r="A166" t="s">
        <v>222</v>
      </c>
      <c r="B166" t="s">
        <v>754</v>
      </c>
      <c r="C166" t="s">
        <v>1025</v>
      </c>
      <c r="D166" t="s">
        <v>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 t="s">
        <v>11</v>
      </c>
    </row>
    <row r="167" spans="1:36" x14ac:dyDescent="0.2">
      <c r="A167" t="s">
        <v>223</v>
      </c>
      <c r="B167" t="s">
        <v>755</v>
      </c>
      <c r="C167" t="s">
        <v>1026</v>
      </c>
      <c r="D167" t="s">
        <v>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 t="s">
        <v>11</v>
      </c>
    </row>
    <row r="168" spans="1:36" x14ac:dyDescent="0.2">
      <c r="A168" t="s">
        <v>24</v>
      </c>
      <c r="C168" t="s">
        <v>1027</v>
      </c>
    </row>
    <row r="169" spans="1:36" x14ac:dyDescent="0.2">
      <c r="A169" t="s">
        <v>168</v>
      </c>
      <c r="B169" t="s">
        <v>756</v>
      </c>
      <c r="C169" t="s">
        <v>1028</v>
      </c>
      <c r="D169" t="s">
        <v>875</v>
      </c>
      <c r="E169">
        <v>87.721962000000005</v>
      </c>
      <c r="F169">
        <v>87.742171999999997</v>
      </c>
      <c r="G169">
        <v>87.544601</v>
      </c>
      <c r="H169">
        <v>87.369979999999998</v>
      </c>
      <c r="I169">
        <v>87.233490000000003</v>
      </c>
      <c r="J169">
        <v>87.211783999999994</v>
      </c>
      <c r="K169">
        <v>87.07029</v>
      </c>
      <c r="L169">
        <v>86.9375</v>
      </c>
      <c r="M169">
        <v>86.812408000000005</v>
      </c>
      <c r="N169">
        <v>86.705817999999994</v>
      </c>
      <c r="O169">
        <v>86.615616000000003</v>
      </c>
      <c r="P169">
        <v>86.536713000000006</v>
      </c>
      <c r="Q169">
        <v>86.468163000000004</v>
      </c>
      <c r="R169">
        <v>86.410026999999999</v>
      </c>
      <c r="S169">
        <v>86.339614999999995</v>
      </c>
      <c r="T169">
        <v>86.274260999999996</v>
      </c>
      <c r="U169">
        <v>86.217697000000001</v>
      </c>
      <c r="V169">
        <v>86.169121000000004</v>
      </c>
      <c r="W169">
        <v>86.129822000000004</v>
      </c>
      <c r="X169">
        <v>86.098495</v>
      </c>
      <c r="Y169">
        <v>86.075294</v>
      </c>
      <c r="Z169">
        <v>86.088722000000004</v>
      </c>
      <c r="AA169">
        <v>86.102187999999998</v>
      </c>
      <c r="AB169">
        <v>86.116470000000007</v>
      </c>
      <c r="AC169">
        <v>86.131027000000003</v>
      </c>
      <c r="AD169">
        <v>86.145415999999997</v>
      </c>
      <c r="AE169">
        <v>86.159874000000002</v>
      </c>
      <c r="AF169">
        <v>86.174423000000004</v>
      </c>
      <c r="AG169">
        <v>86.189177999999998</v>
      </c>
      <c r="AH169">
        <v>86.204078999999993</v>
      </c>
      <c r="AI169">
        <v>86.198929000000007</v>
      </c>
      <c r="AJ169" s="26">
        <v>-1E-3</v>
      </c>
    </row>
    <row r="170" spans="1:36" x14ac:dyDescent="0.2">
      <c r="A170" t="s">
        <v>169</v>
      </c>
      <c r="B170" t="s">
        <v>757</v>
      </c>
      <c r="C170" t="s">
        <v>1029</v>
      </c>
      <c r="D170" t="s">
        <v>875</v>
      </c>
      <c r="E170">
        <v>51.835906999999999</v>
      </c>
      <c r="F170">
        <v>51.712581999999998</v>
      </c>
      <c r="G170">
        <v>51.490482</v>
      </c>
      <c r="H170">
        <v>51.292732000000001</v>
      </c>
      <c r="I170">
        <v>51.136401999999997</v>
      </c>
      <c r="J170">
        <v>51.137690999999997</v>
      </c>
      <c r="K170">
        <v>51.085033000000003</v>
      </c>
      <c r="L170">
        <v>50.930416000000001</v>
      </c>
      <c r="M170">
        <v>50.783259999999999</v>
      </c>
      <c r="N170">
        <v>50.658957999999998</v>
      </c>
      <c r="O170">
        <v>50.553260999999999</v>
      </c>
      <c r="P170">
        <v>50.460354000000002</v>
      </c>
      <c r="Q170">
        <v>50.378956000000002</v>
      </c>
      <c r="R170">
        <v>50.308708000000003</v>
      </c>
      <c r="S170">
        <v>50.22813</v>
      </c>
      <c r="T170">
        <v>50.153652000000001</v>
      </c>
      <c r="U170">
        <v>50.087822000000003</v>
      </c>
      <c r="V170">
        <v>50.031368000000001</v>
      </c>
      <c r="W170">
        <v>49.985225999999997</v>
      </c>
      <c r="X170">
        <v>49.947524999999999</v>
      </c>
      <c r="Y170">
        <v>49.918716000000003</v>
      </c>
      <c r="Z170">
        <v>49.930401000000003</v>
      </c>
      <c r="AA170">
        <v>49.942748999999999</v>
      </c>
      <c r="AB170">
        <v>49.955199999999998</v>
      </c>
      <c r="AC170">
        <v>49.968162999999997</v>
      </c>
      <c r="AD170">
        <v>49.981502999999996</v>
      </c>
      <c r="AE170">
        <v>49.995060000000002</v>
      </c>
      <c r="AF170">
        <v>50.008643999999997</v>
      </c>
      <c r="AG170">
        <v>50.022503</v>
      </c>
      <c r="AH170">
        <v>50.036681999999999</v>
      </c>
      <c r="AI170">
        <v>50.030684999999998</v>
      </c>
      <c r="AJ170" s="26">
        <v>-1E-3</v>
      </c>
    </row>
    <row r="171" spans="1:36" x14ac:dyDescent="0.2">
      <c r="A171" t="s">
        <v>170</v>
      </c>
      <c r="B171" t="s">
        <v>758</v>
      </c>
      <c r="C171" t="s">
        <v>1030</v>
      </c>
      <c r="D171" t="s">
        <v>875</v>
      </c>
      <c r="E171">
        <v>40.415759999999999</v>
      </c>
      <c r="F171">
        <v>40.305714000000002</v>
      </c>
      <c r="G171">
        <v>40.120891999999998</v>
      </c>
      <c r="H171">
        <v>39.979252000000002</v>
      </c>
      <c r="I171">
        <v>39.830734</v>
      </c>
      <c r="J171">
        <v>39.784542000000002</v>
      </c>
      <c r="K171">
        <v>39.652366999999998</v>
      </c>
      <c r="L171">
        <v>39.504359999999998</v>
      </c>
      <c r="M171">
        <v>39.367381999999999</v>
      </c>
      <c r="N171">
        <v>39.251438</v>
      </c>
      <c r="O171">
        <v>39.153377999999996</v>
      </c>
      <c r="P171">
        <v>39.067677000000003</v>
      </c>
      <c r="Q171">
        <v>38.993136999999997</v>
      </c>
      <c r="R171">
        <v>38.929409</v>
      </c>
      <c r="S171">
        <v>38.854759000000001</v>
      </c>
      <c r="T171">
        <v>38.785572000000002</v>
      </c>
      <c r="U171">
        <v>38.725338000000001</v>
      </c>
      <c r="V171">
        <v>38.673926999999999</v>
      </c>
      <c r="W171">
        <v>38.631149000000001</v>
      </c>
      <c r="X171">
        <v>38.596888999999997</v>
      </c>
      <c r="Y171">
        <v>38.570869000000002</v>
      </c>
      <c r="Z171">
        <v>38.583309</v>
      </c>
      <c r="AA171">
        <v>38.596145999999997</v>
      </c>
      <c r="AB171">
        <v>38.609341000000001</v>
      </c>
      <c r="AC171">
        <v>38.622894000000002</v>
      </c>
      <c r="AD171">
        <v>38.636744999999998</v>
      </c>
      <c r="AE171">
        <v>38.650776</v>
      </c>
      <c r="AF171">
        <v>38.665042999999997</v>
      </c>
      <c r="AG171">
        <v>38.679538999999998</v>
      </c>
      <c r="AH171">
        <v>38.694175999999999</v>
      </c>
      <c r="AI171">
        <v>38.688709000000003</v>
      </c>
      <c r="AJ171" s="26">
        <v>-1E-3</v>
      </c>
    </row>
    <row r="172" spans="1:36" x14ac:dyDescent="0.2">
      <c r="A172" t="s">
        <v>171</v>
      </c>
      <c r="B172" t="s">
        <v>759</v>
      </c>
      <c r="C172" t="s">
        <v>1031</v>
      </c>
      <c r="D172" t="s">
        <v>875</v>
      </c>
      <c r="E172">
        <v>40.282597000000003</v>
      </c>
      <c r="F172">
        <v>40.050426000000002</v>
      </c>
      <c r="G172">
        <v>39.780926000000001</v>
      </c>
      <c r="H172">
        <v>39.551830000000002</v>
      </c>
      <c r="I172">
        <v>39.329608999999998</v>
      </c>
      <c r="J172">
        <v>39.148659000000002</v>
      </c>
      <c r="K172">
        <v>38.958995999999999</v>
      </c>
      <c r="L172">
        <v>38.745368999999997</v>
      </c>
      <c r="M172">
        <v>38.551516999999997</v>
      </c>
      <c r="N172">
        <v>38.389580000000002</v>
      </c>
      <c r="O172">
        <v>38.255318000000003</v>
      </c>
      <c r="P172">
        <v>38.141834000000003</v>
      </c>
      <c r="Q172">
        <v>38.046523999999998</v>
      </c>
      <c r="R172">
        <v>37.967236</v>
      </c>
      <c r="S172">
        <v>37.880676000000001</v>
      </c>
      <c r="T172">
        <v>37.802109000000002</v>
      </c>
      <c r="U172">
        <v>37.734470000000002</v>
      </c>
      <c r="V172">
        <v>37.676642999999999</v>
      </c>
      <c r="W172">
        <v>37.627960000000002</v>
      </c>
      <c r="X172">
        <v>37.588267999999999</v>
      </c>
      <c r="Y172">
        <v>37.556870000000004</v>
      </c>
      <c r="Z172">
        <v>37.569510999999999</v>
      </c>
      <c r="AA172">
        <v>37.582400999999997</v>
      </c>
      <c r="AB172">
        <v>37.595725999999999</v>
      </c>
      <c r="AC172">
        <v>37.609324999999998</v>
      </c>
      <c r="AD172">
        <v>37.623123</v>
      </c>
      <c r="AE172">
        <v>37.637096</v>
      </c>
      <c r="AF172">
        <v>37.651336999999998</v>
      </c>
      <c r="AG172">
        <v>37.66581</v>
      </c>
      <c r="AH172">
        <v>37.680374</v>
      </c>
      <c r="AI172">
        <v>37.674880999999999</v>
      </c>
      <c r="AJ172" s="26">
        <v>-2E-3</v>
      </c>
    </row>
    <row r="173" spans="1:36" x14ac:dyDescent="0.2">
      <c r="A173" t="s">
        <v>172</v>
      </c>
      <c r="B173" t="s">
        <v>760</v>
      </c>
      <c r="C173" t="s">
        <v>1032</v>
      </c>
      <c r="D173" t="s">
        <v>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 t="s">
        <v>11</v>
      </c>
    </row>
    <row r="174" spans="1:36" x14ac:dyDescent="0.2">
      <c r="A174" t="s">
        <v>173</v>
      </c>
      <c r="B174" t="s">
        <v>761</v>
      </c>
      <c r="C174" t="s">
        <v>1033</v>
      </c>
      <c r="D174" t="s">
        <v>875</v>
      </c>
      <c r="E174">
        <v>117.438866</v>
      </c>
      <c r="F174">
        <v>117.274078</v>
      </c>
      <c r="G174">
        <v>116.935806</v>
      </c>
      <c r="H174">
        <v>116.609413</v>
      </c>
      <c r="I174">
        <v>116.30867000000001</v>
      </c>
      <c r="J174">
        <v>116.166847</v>
      </c>
      <c r="K174">
        <v>115.93837000000001</v>
      </c>
      <c r="L174">
        <v>115.669777</v>
      </c>
      <c r="M174">
        <v>115.42189</v>
      </c>
      <c r="N174">
        <v>115.21508</v>
      </c>
      <c r="O174">
        <v>115.04476200000001</v>
      </c>
      <c r="P174">
        <v>114.903633</v>
      </c>
      <c r="Q174">
        <v>114.786011</v>
      </c>
      <c r="R174">
        <v>114.688866</v>
      </c>
      <c r="S174">
        <v>114.588936</v>
      </c>
      <c r="T174">
        <v>114.500923</v>
      </c>
      <c r="U174">
        <v>114.424728</v>
      </c>
      <c r="V174">
        <v>114.358971</v>
      </c>
      <c r="W174">
        <v>114.305008</v>
      </c>
      <c r="X174">
        <v>114.259422</v>
      </c>
      <c r="Y174">
        <v>114.222549</v>
      </c>
      <c r="Z174">
        <v>114.23483299999999</v>
      </c>
      <c r="AA174">
        <v>114.247681</v>
      </c>
      <c r="AB174">
        <v>114.260704</v>
      </c>
      <c r="AC174">
        <v>114.27423899999999</v>
      </c>
      <c r="AD174">
        <v>114.288048</v>
      </c>
      <c r="AE174">
        <v>114.30201700000001</v>
      </c>
      <c r="AF174">
        <v>114.316093</v>
      </c>
      <c r="AG174">
        <v>114.33049800000001</v>
      </c>
      <c r="AH174">
        <v>114.345085</v>
      </c>
      <c r="AI174">
        <v>114.339546</v>
      </c>
      <c r="AJ174" s="26">
        <v>-1E-3</v>
      </c>
    </row>
    <row r="175" spans="1:36" x14ac:dyDescent="0.2">
      <c r="A175" t="s">
        <v>220</v>
      </c>
      <c r="B175" t="s">
        <v>762</v>
      </c>
      <c r="C175" t="s">
        <v>1034</v>
      </c>
      <c r="D175" t="s">
        <v>875</v>
      </c>
      <c r="E175">
        <v>40.310043</v>
      </c>
      <c r="F175">
        <v>40.110881999999997</v>
      </c>
      <c r="G175">
        <v>39.830967000000001</v>
      </c>
      <c r="H175">
        <v>39.598351000000001</v>
      </c>
      <c r="I175">
        <v>39.367331999999998</v>
      </c>
      <c r="J175">
        <v>39.185336999999997</v>
      </c>
      <c r="K175">
        <v>39.010795999999999</v>
      </c>
      <c r="L175">
        <v>38.775345000000002</v>
      </c>
      <c r="M175">
        <v>38.562716999999999</v>
      </c>
      <c r="N175">
        <v>38.384163000000001</v>
      </c>
      <c r="O175">
        <v>38.236111000000001</v>
      </c>
      <c r="P175">
        <v>38.110992000000003</v>
      </c>
      <c r="Q175">
        <v>38.005763999999999</v>
      </c>
      <c r="R175">
        <v>37.917926999999999</v>
      </c>
      <c r="S175">
        <v>37.824074000000003</v>
      </c>
      <c r="T175">
        <v>37.739170000000001</v>
      </c>
      <c r="U175">
        <v>37.665900999999998</v>
      </c>
      <c r="V175">
        <v>37.603107000000001</v>
      </c>
      <c r="W175">
        <v>37.550055999999998</v>
      </c>
      <c r="X175">
        <v>37.506382000000002</v>
      </c>
      <c r="Y175">
        <v>37.471451000000002</v>
      </c>
      <c r="Z175">
        <v>37.483432999999998</v>
      </c>
      <c r="AA175">
        <v>37.495815</v>
      </c>
      <c r="AB175">
        <v>37.508564</v>
      </c>
      <c r="AC175">
        <v>37.52169</v>
      </c>
      <c r="AD175">
        <v>37.535114</v>
      </c>
      <c r="AE175">
        <v>37.548737000000003</v>
      </c>
      <c r="AF175">
        <v>37.562603000000003</v>
      </c>
      <c r="AG175">
        <v>37.576709999999999</v>
      </c>
      <c r="AH175">
        <v>37.590972999999998</v>
      </c>
      <c r="AI175">
        <v>37.585144</v>
      </c>
      <c r="AJ175" s="26">
        <v>-2E-3</v>
      </c>
    </row>
    <row r="176" spans="1:36" x14ac:dyDescent="0.2">
      <c r="A176" t="s">
        <v>221</v>
      </c>
      <c r="B176" t="s">
        <v>763</v>
      </c>
      <c r="C176" t="s">
        <v>1035</v>
      </c>
      <c r="D176" t="s">
        <v>875</v>
      </c>
      <c r="E176">
        <v>50.783000999999999</v>
      </c>
      <c r="F176">
        <v>50.442284000000001</v>
      </c>
      <c r="G176">
        <v>50.067107999999998</v>
      </c>
      <c r="H176">
        <v>49.741416999999998</v>
      </c>
      <c r="I176">
        <v>49.448794999999997</v>
      </c>
      <c r="J176">
        <v>49.187148999999998</v>
      </c>
      <c r="K176">
        <v>48.939940999999997</v>
      </c>
      <c r="L176">
        <v>48.660133000000002</v>
      </c>
      <c r="M176">
        <v>48.407229999999998</v>
      </c>
      <c r="N176">
        <v>48.194144999999999</v>
      </c>
      <c r="O176">
        <v>48.016621000000001</v>
      </c>
      <c r="P176">
        <v>47.866081000000001</v>
      </c>
      <c r="Q176">
        <v>47.738979</v>
      </c>
      <c r="R176">
        <v>47.632106999999998</v>
      </c>
      <c r="S176">
        <v>47.521518999999998</v>
      </c>
      <c r="T176">
        <v>47.421951</v>
      </c>
      <c r="U176">
        <v>47.338603999999997</v>
      </c>
      <c r="V176">
        <v>47.268608</v>
      </c>
      <c r="W176">
        <v>47.205536000000002</v>
      </c>
      <c r="X176">
        <v>47.154324000000003</v>
      </c>
      <c r="Y176">
        <v>47.113064000000001</v>
      </c>
      <c r="Z176">
        <v>47.125484</v>
      </c>
      <c r="AA176">
        <v>47.136935999999999</v>
      </c>
      <c r="AB176">
        <v>47.150607999999998</v>
      </c>
      <c r="AC176">
        <v>47.162993999999998</v>
      </c>
      <c r="AD176">
        <v>47.175483999999997</v>
      </c>
      <c r="AE176">
        <v>47.188183000000002</v>
      </c>
      <c r="AF176">
        <v>47.201225000000001</v>
      </c>
      <c r="AG176">
        <v>47.214526999999997</v>
      </c>
      <c r="AH176">
        <v>47.227974000000003</v>
      </c>
      <c r="AI176">
        <v>47.221386000000003</v>
      </c>
      <c r="AJ176" s="26">
        <v>-2E-3</v>
      </c>
    </row>
    <row r="177" spans="1:36" x14ac:dyDescent="0.2">
      <c r="A177" t="s">
        <v>167</v>
      </c>
      <c r="B177" t="s">
        <v>764</v>
      </c>
      <c r="C177" t="s">
        <v>1036</v>
      </c>
      <c r="D177" t="s">
        <v>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 t="s">
        <v>11</v>
      </c>
    </row>
    <row r="178" spans="1:36" x14ac:dyDescent="0.2">
      <c r="A178" t="s">
        <v>174</v>
      </c>
      <c r="B178" t="s">
        <v>765</v>
      </c>
      <c r="C178" t="s">
        <v>1037</v>
      </c>
      <c r="D178" t="s">
        <v>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 t="s">
        <v>11</v>
      </c>
    </row>
    <row r="179" spans="1:36" x14ac:dyDescent="0.2">
      <c r="A179" t="s">
        <v>175</v>
      </c>
      <c r="B179" t="s">
        <v>766</v>
      </c>
      <c r="C179" t="s">
        <v>1038</v>
      </c>
      <c r="D179" t="s">
        <v>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 t="s">
        <v>11</v>
      </c>
    </row>
    <row r="180" spans="1:36" x14ac:dyDescent="0.2">
      <c r="A180" t="s">
        <v>176</v>
      </c>
      <c r="B180" t="s">
        <v>767</v>
      </c>
      <c r="C180" t="s">
        <v>1039</v>
      </c>
      <c r="D180" t="s">
        <v>875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 t="s">
        <v>11</v>
      </c>
    </row>
    <row r="181" spans="1:36" x14ac:dyDescent="0.2">
      <c r="A181" t="s">
        <v>177</v>
      </c>
      <c r="B181" t="s">
        <v>768</v>
      </c>
      <c r="C181" t="s">
        <v>1040</v>
      </c>
      <c r="D181" t="s">
        <v>875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 t="s">
        <v>11</v>
      </c>
    </row>
    <row r="182" spans="1:36" x14ac:dyDescent="0.2">
      <c r="A182" t="s">
        <v>178</v>
      </c>
      <c r="B182" t="s">
        <v>769</v>
      </c>
      <c r="C182" t="s">
        <v>1041</v>
      </c>
      <c r="D182" t="s">
        <v>875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 t="s">
        <v>11</v>
      </c>
    </row>
    <row r="183" spans="1:36" x14ac:dyDescent="0.2">
      <c r="A183" t="s">
        <v>222</v>
      </c>
      <c r="B183" t="s">
        <v>770</v>
      </c>
      <c r="C183" t="s">
        <v>1042</v>
      </c>
      <c r="D183" t="s">
        <v>875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 t="s">
        <v>11</v>
      </c>
    </row>
    <row r="184" spans="1:36" x14ac:dyDescent="0.2">
      <c r="A184" t="s">
        <v>223</v>
      </c>
      <c r="B184" t="s">
        <v>771</v>
      </c>
      <c r="C184" t="s">
        <v>1043</v>
      </c>
      <c r="D184" t="s">
        <v>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 t="s">
        <v>11</v>
      </c>
    </row>
    <row r="185" spans="1:36" x14ac:dyDescent="0.2">
      <c r="A185" t="s">
        <v>23</v>
      </c>
      <c r="C185" t="s">
        <v>1044</v>
      </c>
    </row>
    <row r="186" spans="1:36" x14ac:dyDescent="0.2">
      <c r="A186" t="s">
        <v>168</v>
      </c>
      <c r="B186" t="s">
        <v>772</v>
      </c>
      <c r="C186" t="s">
        <v>1045</v>
      </c>
      <c r="D186" t="s">
        <v>875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 t="s">
        <v>11</v>
      </c>
    </row>
    <row r="187" spans="1:36" x14ac:dyDescent="0.2">
      <c r="A187" t="s">
        <v>169</v>
      </c>
      <c r="B187" t="s">
        <v>773</v>
      </c>
      <c r="C187" t="s">
        <v>1046</v>
      </c>
      <c r="D187" t="s">
        <v>875</v>
      </c>
      <c r="E187">
        <v>58.685035999999997</v>
      </c>
      <c r="F187">
        <v>58.298392999999997</v>
      </c>
      <c r="G187">
        <v>57.906441000000001</v>
      </c>
      <c r="H187">
        <v>57.534733000000003</v>
      </c>
      <c r="I187">
        <v>57.215580000000003</v>
      </c>
      <c r="J187">
        <v>57.089779</v>
      </c>
      <c r="K187">
        <v>56.899192999999997</v>
      </c>
      <c r="L187">
        <v>56.627094</v>
      </c>
      <c r="M187">
        <v>56.365169999999999</v>
      </c>
      <c r="N187">
        <v>56.139000000000003</v>
      </c>
      <c r="O187">
        <v>55.941462999999999</v>
      </c>
      <c r="P187">
        <v>55.763126</v>
      </c>
      <c r="Q187">
        <v>55.602314</v>
      </c>
      <c r="R187">
        <v>55.458775000000003</v>
      </c>
      <c r="S187">
        <v>55.310284000000003</v>
      </c>
      <c r="T187">
        <v>55.173915999999998</v>
      </c>
      <c r="U187">
        <v>55.051558999999997</v>
      </c>
      <c r="V187">
        <v>54.944671999999997</v>
      </c>
      <c r="W187">
        <v>54.855007000000001</v>
      </c>
      <c r="X187">
        <v>54.779415</v>
      </c>
      <c r="Y187">
        <v>54.718800000000002</v>
      </c>
      <c r="Z187">
        <v>54.724735000000003</v>
      </c>
      <c r="AA187">
        <v>54.731785000000002</v>
      </c>
      <c r="AB187">
        <v>54.738930000000003</v>
      </c>
      <c r="AC187">
        <v>54.746906000000003</v>
      </c>
      <c r="AD187">
        <v>54.755485999999998</v>
      </c>
      <c r="AE187">
        <v>54.764434999999999</v>
      </c>
      <c r="AF187">
        <v>54.773417999999999</v>
      </c>
      <c r="AG187">
        <v>54.782859999999999</v>
      </c>
      <c r="AH187">
        <v>54.792862</v>
      </c>
      <c r="AI187">
        <v>54.782741999999999</v>
      </c>
      <c r="AJ187" s="26">
        <v>-2E-3</v>
      </c>
    </row>
    <row r="188" spans="1:36" x14ac:dyDescent="0.2">
      <c r="A188" t="s">
        <v>170</v>
      </c>
      <c r="B188" t="s">
        <v>774</v>
      </c>
      <c r="C188" t="s">
        <v>1047</v>
      </c>
      <c r="D188" t="s">
        <v>875</v>
      </c>
      <c r="E188">
        <v>46.553417000000003</v>
      </c>
      <c r="F188">
        <v>46.2742</v>
      </c>
      <c r="G188">
        <v>45.944781999999996</v>
      </c>
      <c r="H188">
        <v>45.682952999999998</v>
      </c>
      <c r="I188">
        <v>45.400848000000003</v>
      </c>
      <c r="J188">
        <v>45.237000000000002</v>
      </c>
      <c r="K188">
        <v>44.948672999999999</v>
      </c>
      <c r="L188">
        <v>44.687415999999999</v>
      </c>
      <c r="M188">
        <v>44.442355999999997</v>
      </c>
      <c r="N188">
        <v>44.230099000000003</v>
      </c>
      <c r="O188">
        <v>44.045344999999998</v>
      </c>
      <c r="P188">
        <v>43.879013</v>
      </c>
      <c r="Q188">
        <v>43.729495999999997</v>
      </c>
      <c r="R188">
        <v>43.596615</v>
      </c>
      <c r="S188">
        <v>43.457836</v>
      </c>
      <c r="T188">
        <v>43.330131999999999</v>
      </c>
      <c r="U188">
        <v>43.216923000000001</v>
      </c>
      <c r="V188">
        <v>43.118343000000003</v>
      </c>
      <c r="W188">
        <v>43.034213999999999</v>
      </c>
      <c r="X188">
        <v>42.964309999999998</v>
      </c>
      <c r="Y188">
        <v>42.908298000000002</v>
      </c>
      <c r="Z188">
        <v>42.915455000000001</v>
      </c>
      <c r="AA188">
        <v>42.923264000000003</v>
      </c>
      <c r="AB188">
        <v>42.931637000000002</v>
      </c>
      <c r="AC188">
        <v>42.940578000000002</v>
      </c>
      <c r="AD188">
        <v>42.950015999999998</v>
      </c>
      <c r="AE188">
        <v>42.959763000000002</v>
      </c>
      <c r="AF188">
        <v>42.969887</v>
      </c>
      <c r="AG188">
        <v>42.980407999999997</v>
      </c>
      <c r="AH188">
        <v>42.991157999999999</v>
      </c>
      <c r="AI188">
        <v>42.981940999999999</v>
      </c>
      <c r="AJ188" s="26">
        <v>-3.0000000000000001E-3</v>
      </c>
    </row>
    <row r="189" spans="1:36" x14ac:dyDescent="0.2">
      <c r="A189" t="s">
        <v>171</v>
      </c>
      <c r="B189" t="s">
        <v>775</v>
      </c>
      <c r="C189" t="s">
        <v>1048</v>
      </c>
      <c r="D189" t="s">
        <v>875</v>
      </c>
      <c r="E189">
        <v>46.540622999999997</v>
      </c>
      <c r="F189">
        <v>46.112476000000001</v>
      </c>
      <c r="G189">
        <v>45.679169000000002</v>
      </c>
      <c r="H189">
        <v>45.311915999999997</v>
      </c>
      <c r="I189">
        <v>44.952292999999997</v>
      </c>
      <c r="J189">
        <v>44.642952000000001</v>
      </c>
      <c r="K189">
        <v>44.328499000000001</v>
      </c>
      <c r="L189">
        <v>43.998866999999997</v>
      </c>
      <c r="M189">
        <v>43.694282999999999</v>
      </c>
      <c r="N189">
        <v>43.434325999999999</v>
      </c>
      <c r="O189">
        <v>43.211894999999998</v>
      </c>
      <c r="P189">
        <v>43.016295999999997</v>
      </c>
      <c r="Q189">
        <v>42.844577999999998</v>
      </c>
      <c r="R189">
        <v>42.694881000000002</v>
      </c>
      <c r="S189">
        <v>42.543166999999997</v>
      </c>
      <c r="T189">
        <v>42.405014000000001</v>
      </c>
      <c r="U189">
        <v>42.283546000000001</v>
      </c>
      <c r="V189">
        <v>42.177795000000003</v>
      </c>
      <c r="W189">
        <v>42.087124000000003</v>
      </c>
      <c r="X189">
        <v>42.011246</v>
      </c>
      <c r="Y189">
        <v>41.949455</v>
      </c>
      <c r="Z189">
        <v>41.956833000000003</v>
      </c>
      <c r="AA189">
        <v>41.964680000000001</v>
      </c>
      <c r="AB189">
        <v>41.973193999999999</v>
      </c>
      <c r="AC189">
        <v>41.982177999999998</v>
      </c>
      <c r="AD189">
        <v>41.991508000000003</v>
      </c>
      <c r="AE189">
        <v>42.001148000000001</v>
      </c>
      <c r="AF189">
        <v>42.011226999999998</v>
      </c>
      <c r="AG189">
        <v>42.021675000000002</v>
      </c>
      <c r="AH189">
        <v>42.032307000000003</v>
      </c>
      <c r="AI189">
        <v>42.023009999999999</v>
      </c>
      <c r="AJ189" s="26">
        <v>-3.0000000000000001E-3</v>
      </c>
    </row>
    <row r="190" spans="1:36" x14ac:dyDescent="0.2">
      <c r="A190" t="s">
        <v>172</v>
      </c>
      <c r="B190" t="s">
        <v>776</v>
      </c>
      <c r="C190" t="s">
        <v>1049</v>
      </c>
      <c r="D190" t="s">
        <v>875</v>
      </c>
      <c r="E190">
        <v>57.054974000000001</v>
      </c>
      <c r="F190">
        <v>56.473559999999999</v>
      </c>
      <c r="G190">
        <v>55.926712000000002</v>
      </c>
      <c r="H190">
        <v>55.410556999999997</v>
      </c>
      <c r="I190">
        <v>54.969237999999997</v>
      </c>
      <c r="J190">
        <v>54.538269</v>
      </c>
      <c r="K190">
        <v>54.116095999999999</v>
      </c>
      <c r="L190">
        <v>53.691265000000001</v>
      </c>
      <c r="M190">
        <v>53.299801000000002</v>
      </c>
      <c r="N190">
        <v>52.967269999999999</v>
      </c>
      <c r="O190">
        <v>52.685054999999998</v>
      </c>
      <c r="P190">
        <v>52.440277000000002</v>
      </c>
      <c r="Q190">
        <v>52.228335999999999</v>
      </c>
      <c r="R190">
        <v>52.045020999999998</v>
      </c>
      <c r="S190">
        <v>51.865245999999999</v>
      </c>
      <c r="T190">
        <v>51.703586999999999</v>
      </c>
      <c r="U190">
        <v>51.561905000000003</v>
      </c>
      <c r="V190">
        <v>51.438212999999998</v>
      </c>
      <c r="W190">
        <v>51.331974000000002</v>
      </c>
      <c r="X190">
        <v>51.242046000000002</v>
      </c>
      <c r="Y190">
        <v>51.167552999999998</v>
      </c>
      <c r="Z190">
        <v>51.173552999999998</v>
      </c>
      <c r="AA190">
        <v>51.180194999999998</v>
      </c>
      <c r="AB190">
        <v>51.187503999999997</v>
      </c>
      <c r="AC190">
        <v>51.195388999999999</v>
      </c>
      <c r="AD190">
        <v>51.203704999999999</v>
      </c>
      <c r="AE190">
        <v>51.212341000000002</v>
      </c>
      <c r="AF190">
        <v>51.221457999999998</v>
      </c>
      <c r="AG190">
        <v>51.232208</v>
      </c>
      <c r="AH190">
        <v>51.242576999999997</v>
      </c>
      <c r="AI190">
        <v>51.233578000000001</v>
      </c>
      <c r="AJ190" s="26">
        <v>-4.0000000000000001E-3</v>
      </c>
    </row>
    <row r="191" spans="1:36" x14ac:dyDescent="0.2">
      <c r="A191" t="s">
        <v>173</v>
      </c>
      <c r="B191" t="s">
        <v>777</v>
      </c>
      <c r="C191" t="s">
        <v>1050</v>
      </c>
      <c r="D191" t="s">
        <v>875</v>
      </c>
      <c r="E191">
        <v>123.63664199999999</v>
      </c>
      <c r="F191">
        <v>123.256058</v>
      </c>
      <c r="G191">
        <v>122.74945099999999</v>
      </c>
      <c r="H191">
        <v>122.270996</v>
      </c>
      <c r="I191">
        <v>121.828514</v>
      </c>
      <c r="J191">
        <v>121.591217</v>
      </c>
      <c r="K191">
        <v>121.229675</v>
      </c>
      <c r="L191">
        <v>120.853058</v>
      </c>
      <c r="M191">
        <v>120.497429</v>
      </c>
      <c r="N191">
        <v>120.195053</v>
      </c>
      <c r="O191">
        <v>119.937996</v>
      </c>
      <c r="P191">
        <v>119.715958</v>
      </c>
      <c r="Q191">
        <v>119.52224</v>
      </c>
      <c r="R191">
        <v>119.354187</v>
      </c>
      <c r="S191">
        <v>119.188759</v>
      </c>
      <c r="T191">
        <v>119.041878</v>
      </c>
      <c r="U191">
        <v>118.91211699999999</v>
      </c>
      <c r="V191">
        <v>118.79817199999999</v>
      </c>
      <c r="W191">
        <v>118.703064</v>
      </c>
      <c r="X191">
        <v>118.621407</v>
      </c>
      <c r="Y191">
        <v>118.55452</v>
      </c>
      <c r="Z191">
        <v>118.56141700000001</v>
      </c>
      <c r="AA191">
        <v>118.56925200000001</v>
      </c>
      <c r="AB191">
        <v>118.577347</v>
      </c>
      <c r="AC191">
        <v>118.58620500000001</v>
      </c>
      <c r="AD191">
        <v>118.595573</v>
      </c>
      <c r="AE191">
        <v>118.605225</v>
      </c>
      <c r="AF191">
        <v>118.615044</v>
      </c>
      <c r="AG191">
        <v>118.62542000000001</v>
      </c>
      <c r="AH191">
        <v>118.63610799999999</v>
      </c>
      <c r="AI191">
        <v>118.626762</v>
      </c>
      <c r="AJ191" s="26">
        <v>-1E-3</v>
      </c>
    </row>
    <row r="192" spans="1:36" x14ac:dyDescent="0.2">
      <c r="A192" t="s">
        <v>220</v>
      </c>
      <c r="B192" t="s">
        <v>778</v>
      </c>
      <c r="C192" t="s">
        <v>1051</v>
      </c>
      <c r="D192" t="s">
        <v>875</v>
      </c>
      <c r="E192">
        <v>46.846187999999998</v>
      </c>
      <c r="F192">
        <v>46.462158000000002</v>
      </c>
      <c r="G192">
        <v>46.020763000000002</v>
      </c>
      <c r="H192">
        <v>45.650607999999998</v>
      </c>
      <c r="I192">
        <v>45.275298999999997</v>
      </c>
      <c r="J192">
        <v>44.951714000000003</v>
      </c>
      <c r="K192">
        <v>44.648445000000002</v>
      </c>
      <c r="L192">
        <v>44.291611000000003</v>
      </c>
      <c r="M192">
        <v>43.963664999999999</v>
      </c>
      <c r="N192">
        <v>43.682293000000001</v>
      </c>
      <c r="O192">
        <v>43.441611999999999</v>
      </c>
      <c r="P192">
        <v>43.230227999999997</v>
      </c>
      <c r="Q192">
        <v>43.044983000000002</v>
      </c>
      <c r="R192">
        <v>42.883308</v>
      </c>
      <c r="S192">
        <v>42.721035000000001</v>
      </c>
      <c r="T192">
        <v>42.573715</v>
      </c>
      <c r="U192">
        <v>42.444149000000003</v>
      </c>
      <c r="V192">
        <v>42.331195999999998</v>
      </c>
      <c r="W192">
        <v>42.234096999999998</v>
      </c>
      <c r="X192">
        <v>42.152419999999999</v>
      </c>
      <c r="Y192">
        <v>42.085563999999998</v>
      </c>
      <c r="Z192">
        <v>42.091895999999998</v>
      </c>
      <c r="AA192">
        <v>42.098930000000003</v>
      </c>
      <c r="AB192">
        <v>42.106532999999999</v>
      </c>
      <c r="AC192">
        <v>42.114750000000001</v>
      </c>
      <c r="AD192">
        <v>42.123477999999999</v>
      </c>
      <c r="AE192">
        <v>42.132537999999997</v>
      </c>
      <c r="AF192">
        <v>42.141987</v>
      </c>
      <c r="AG192">
        <v>42.151851999999998</v>
      </c>
      <c r="AH192">
        <v>42.16198</v>
      </c>
      <c r="AI192">
        <v>42.152152999999998</v>
      </c>
      <c r="AJ192" s="26">
        <v>-4.0000000000000001E-3</v>
      </c>
    </row>
    <row r="193" spans="1:36" x14ac:dyDescent="0.2">
      <c r="A193" t="s">
        <v>221</v>
      </c>
      <c r="B193" t="s">
        <v>779</v>
      </c>
      <c r="C193" t="s">
        <v>1052</v>
      </c>
      <c r="D193" t="s">
        <v>875</v>
      </c>
      <c r="E193">
        <v>58.304768000000003</v>
      </c>
      <c r="F193">
        <v>57.705016999999998</v>
      </c>
      <c r="G193">
        <v>57.114235000000001</v>
      </c>
      <c r="H193">
        <v>56.605457000000001</v>
      </c>
      <c r="I193">
        <v>56.152107000000001</v>
      </c>
      <c r="J193">
        <v>55.735484999999997</v>
      </c>
      <c r="K193">
        <v>55.329090000000001</v>
      </c>
      <c r="L193">
        <v>54.910705999999998</v>
      </c>
      <c r="M193">
        <v>54.526206999999999</v>
      </c>
      <c r="N193">
        <v>54.196182</v>
      </c>
      <c r="O193">
        <v>53.913409999999999</v>
      </c>
      <c r="P193">
        <v>53.664703000000003</v>
      </c>
      <c r="Q193">
        <v>53.446392000000003</v>
      </c>
      <c r="R193">
        <v>53.255553999999997</v>
      </c>
      <c r="S193">
        <v>53.067345000000003</v>
      </c>
      <c r="T193">
        <v>52.897185999999998</v>
      </c>
      <c r="U193">
        <v>52.751998999999998</v>
      </c>
      <c r="V193">
        <v>52.627780999999999</v>
      </c>
      <c r="W193">
        <v>52.514732000000002</v>
      </c>
      <c r="X193">
        <v>52.421191999999998</v>
      </c>
      <c r="Y193">
        <v>52.344582000000003</v>
      </c>
      <c r="Z193">
        <v>52.351500999999999</v>
      </c>
      <c r="AA193">
        <v>52.356884000000001</v>
      </c>
      <c r="AB193">
        <v>52.365887000000001</v>
      </c>
      <c r="AC193">
        <v>52.372779999999999</v>
      </c>
      <c r="AD193">
        <v>52.379921000000003</v>
      </c>
      <c r="AE193">
        <v>52.387413000000002</v>
      </c>
      <c r="AF193">
        <v>52.395415999999997</v>
      </c>
      <c r="AG193">
        <v>52.403872999999997</v>
      </c>
      <c r="AH193">
        <v>52.412616999999997</v>
      </c>
      <c r="AI193">
        <v>52.401463</v>
      </c>
      <c r="AJ193" s="26">
        <v>-4.0000000000000001E-3</v>
      </c>
    </row>
    <row r="194" spans="1:36" x14ac:dyDescent="0.2">
      <c r="A194" t="s">
        <v>167</v>
      </c>
      <c r="B194" t="s">
        <v>780</v>
      </c>
      <c r="C194" t="s">
        <v>1053</v>
      </c>
      <c r="D194" t="s">
        <v>875</v>
      </c>
      <c r="E194">
        <v>53.237732000000001</v>
      </c>
      <c r="F194">
        <v>52.849708999999997</v>
      </c>
      <c r="G194">
        <v>52.367615000000001</v>
      </c>
      <c r="H194">
        <v>51.974105999999999</v>
      </c>
      <c r="I194">
        <v>51.590857999999997</v>
      </c>
      <c r="J194">
        <v>51.273479000000002</v>
      </c>
      <c r="K194">
        <v>50.971035000000001</v>
      </c>
      <c r="L194">
        <v>50.679049999999997</v>
      </c>
      <c r="M194">
        <v>50.407187999999998</v>
      </c>
      <c r="N194">
        <v>50.177101</v>
      </c>
      <c r="O194">
        <v>49.977974000000003</v>
      </c>
      <c r="P194">
        <v>49.796902000000003</v>
      </c>
      <c r="Q194">
        <v>49.634132000000001</v>
      </c>
      <c r="R194">
        <v>49.490127999999999</v>
      </c>
      <c r="S194">
        <v>49.301425999999999</v>
      </c>
      <c r="T194">
        <v>49.118591000000002</v>
      </c>
      <c r="U194">
        <v>48.954768999999999</v>
      </c>
      <c r="V194">
        <v>48.809517</v>
      </c>
      <c r="W194">
        <v>48.684265000000003</v>
      </c>
      <c r="X194">
        <v>48.575862999999998</v>
      </c>
      <c r="Y194">
        <v>48.485832000000002</v>
      </c>
      <c r="Z194">
        <v>48.475512999999999</v>
      </c>
      <c r="AA194">
        <v>48.466408000000001</v>
      </c>
      <c r="AB194">
        <v>48.456820999999998</v>
      </c>
      <c r="AC194">
        <v>48.448127999999997</v>
      </c>
      <c r="AD194">
        <v>48.440238999999998</v>
      </c>
      <c r="AE194">
        <v>48.432682</v>
      </c>
      <c r="AF194">
        <v>48.425319999999999</v>
      </c>
      <c r="AG194">
        <v>48.418503000000001</v>
      </c>
      <c r="AH194">
        <v>48.412211999999997</v>
      </c>
      <c r="AI194">
        <v>48.399856999999997</v>
      </c>
      <c r="AJ194" s="26">
        <v>-3.0000000000000001E-3</v>
      </c>
    </row>
    <row r="195" spans="1:36" x14ac:dyDescent="0.2">
      <c r="A195" t="s">
        <v>174</v>
      </c>
      <c r="B195" t="s">
        <v>781</v>
      </c>
      <c r="C195" t="s">
        <v>1054</v>
      </c>
      <c r="D195" t="s">
        <v>875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 t="s">
        <v>11</v>
      </c>
    </row>
    <row r="196" spans="1:36" x14ac:dyDescent="0.2">
      <c r="A196" t="s">
        <v>175</v>
      </c>
      <c r="B196" t="s">
        <v>782</v>
      </c>
      <c r="C196" t="s">
        <v>1055</v>
      </c>
      <c r="D196" t="s">
        <v>875</v>
      </c>
      <c r="E196">
        <v>0</v>
      </c>
      <c r="F196">
        <v>53.722565000000003</v>
      </c>
      <c r="G196">
        <v>53.196823000000002</v>
      </c>
      <c r="H196">
        <v>52.776969999999999</v>
      </c>
      <c r="I196">
        <v>52.446475999999997</v>
      </c>
      <c r="J196">
        <v>52.215426999999998</v>
      </c>
      <c r="K196">
        <v>51.905833999999999</v>
      </c>
      <c r="L196">
        <v>51.605949000000003</v>
      </c>
      <c r="M196">
        <v>51.328564</v>
      </c>
      <c r="N196">
        <v>51.091273999999999</v>
      </c>
      <c r="O196">
        <v>50.886536</v>
      </c>
      <c r="P196">
        <v>50.702114000000002</v>
      </c>
      <c r="Q196">
        <v>50.537785</v>
      </c>
      <c r="R196">
        <v>50.400241999999999</v>
      </c>
      <c r="S196">
        <v>50.213164999999996</v>
      </c>
      <c r="T196">
        <v>50.030251</v>
      </c>
      <c r="U196">
        <v>49.862301000000002</v>
      </c>
      <c r="V196">
        <v>49.714649000000001</v>
      </c>
      <c r="W196">
        <v>49.586765</v>
      </c>
      <c r="X196">
        <v>49.476326</v>
      </c>
      <c r="Y196">
        <v>49.384369</v>
      </c>
      <c r="Z196">
        <v>49.373905000000001</v>
      </c>
      <c r="AA196">
        <v>49.364432999999998</v>
      </c>
      <c r="AB196">
        <v>49.354900000000001</v>
      </c>
      <c r="AC196">
        <v>49.346119000000002</v>
      </c>
      <c r="AD196">
        <v>49.338123000000003</v>
      </c>
      <c r="AE196">
        <v>49.330246000000002</v>
      </c>
      <c r="AF196">
        <v>49.322681000000003</v>
      </c>
      <c r="AG196">
        <v>49.315666</v>
      </c>
      <c r="AH196">
        <v>49.309131999999998</v>
      </c>
      <c r="AI196">
        <v>49.296616</v>
      </c>
      <c r="AJ196" t="s">
        <v>11</v>
      </c>
    </row>
    <row r="197" spans="1:36" x14ac:dyDescent="0.2">
      <c r="A197" t="s">
        <v>176</v>
      </c>
      <c r="B197" t="s">
        <v>783</v>
      </c>
      <c r="C197" t="s">
        <v>1056</v>
      </c>
      <c r="D197" t="s">
        <v>875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 t="s">
        <v>11</v>
      </c>
    </row>
    <row r="198" spans="1:36" x14ac:dyDescent="0.2">
      <c r="A198" t="s">
        <v>177</v>
      </c>
      <c r="B198" t="s">
        <v>784</v>
      </c>
      <c r="C198" t="s">
        <v>1057</v>
      </c>
      <c r="D198" t="s">
        <v>875</v>
      </c>
      <c r="E198">
        <v>56.923527</v>
      </c>
      <c r="F198">
        <v>56.516136000000003</v>
      </c>
      <c r="G198">
        <v>56.017150999999998</v>
      </c>
      <c r="H198">
        <v>55.596718000000003</v>
      </c>
      <c r="I198">
        <v>55.216639999999998</v>
      </c>
      <c r="J198">
        <v>55.059573999999998</v>
      </c>
      <c r="K198">
        <v>54.755122999999998</v>
      </c>
      <c r="L198">
        <v>54.454524999999997</v>
      </c>
      <c r="M198">
        <v>54.177504999999996</v>
      </c>
      <c r="N198">
        <v>53.938046</v>
      </c>
      <c r="O198">
        <v>53.731296999999998</v>
      </c>
      <c r="P198">
        <v>53.545368000000003</v>
      </c>
      <c r="Q198">
        <v>53.378635000000003</v>
      </c>
      <c r="R198">
        <v>53.231026</v>
      </c>
      <c r="S198">
        <v>53.036906999999999</v>
      </c>
      <c r="T198">
        <v>52.848571999999997</v>
      </c>
      <c r="U198">
        <v>52.680069000000003</v>
      </c>
      <c r="V198">
        <v>52.527912000000001</v>
      </c>
      <c r="W198">
        <v>52.397571999999997</v>
      </c>
      <c r="X198">
        <v>52.285904000000002</v>
      </c>
      <c r="Y198">
        <v>52.192982000000001</v>
      </c>
      <c r="Z198">
        <v>52.182006999999999</v>
      </c>
      <c r="AA198">
        <v>52.171939999999999</v>
      </c>
      <c r="AB198">
        <v>52.162478999999998</v>
      </c>
      <c r="AC198">
        <v>52.153785999999997</v>
      </c>
      <c r="AD198">
        <v>52.145556999999997</v>
      </c>
      <c r="AE198">
        <v>52.137714000000003</v>
      </c>
      <c r="AF198">
        <v>52.130436000000003</v>
      </c>
      <c r="AG198">
        <v>52.123660999999998</v>
      </c>
      <c r="AH198">
        <v>52.117190999999998</v>
      </c>
      <c r="AI198">
        <v>52.104900000000001</v>
      </c>
      <c r="AJ198" s="26">
        <v>-3.0000000000000001E-3</v>
      </c>
    </row>
    <row r="199" spans="1:36" x14ac:dyDescent="0.2">
      <c r="A199" t="s">
        <v>178</v>
      </c>
      <c r="B199" t="s">
        <v>785</v>
      </c>
      <c r="C199" t="s">
        <v>1058</v>
      </c>
      <c r="D199" t="s">
        <v>875</v>
      </c>
      <c r="E199">
        <v>89.246941000000007</v>
      </c>
      <c r="F199">
        <v>88.674484000000007</v>
      </c>
      <c r="G199">
        <v>88.021797000000007</v>
      </c>
      <c r="H199">
        <v>87.498824999999997</v>
      </c>
      <c r="I199">
        <v>87.037719999999993</v>
      </c>
      <c r="J199">
        <v>86.599959999999996</v>
      </c>
      <c r="K199">
        <v>86.187247999999997</v>
      </c>
      <c r="L199">
        <v>85.785454000000001</v>
      </c>
      <c r="M199">
        <v>85.411231999999998</v>
      </c>
      <c r="N199">
        <v>85.087173000000007</v>
      </c>
      <c r="O199">
        <v>84.803748999999996</v>
      </c>
      <c r="P199">
        <v>84.545578000000006</v>
      </c>
      <c r="Q199">
        <v>84.312965000000005</v>
      </c>
      <c r="R199">
        <v>84.107651000000004</v>
      </c>
      <c r="S199">
        <v>83.859390000000005</v>
      </c>
      <c r="T199">
        <v>83.623535000000004</v>
      </c>
      <c r="U199">
        <v>83.413971000000004</v>
      </c>
      <c r="V199">
        <v>83.227576999999997</v>
      </c>
      <c r="W199">
        <v>83.059708000000001</v>
      </c>
      <c r="X199">
        <v>82.916831999999999</v>
      </c>
      <c r="Y199">
        <v>82.797745000000006</v>
      </c>
      <c r="Z199">
        <v>82.782088999999999</v>
      </c>
      <c r="AA199">
        <v>82.767921000000001</v>
      </c>
      <c r="AB199">
        <v>82.753371999999999</v>
      </c>
      <c r="AC199">
        <v>82.740013000000005</v>
      </c>
      <c r="AD199">
        <v>82.727424999999997</v>
      </c>
      <c r="AE199">
        <v>82.715362999999996</v>
      </c>
      <c r="AF199">
        <v>82.703827000000004</v>
      </c>
      <c r="AG199">
        <v>82.692795000000004</v>
      </c>
      <c r="AH199">
        <v>82.682372999999998</v>
      </c>
      <c r="AI199">
        <v>82.666054000000003</v>
      </c>
      <c r="AJ199" s="26">
        <v>-3.0000000000000001E-3</v>
      </c>
    </row>
    <row r="200" spans="1:36" x14ac:dyDescent="0.2">
      <c r="A200" t="s">
        <v>222</v>
      </c>
      <c r="B200" t="s">
        <v>786</v>
      </c>
      <c r="C200" t="s">
        <v>1059</v>
      </c>
      <c r="D200" t="s">
        <v>875</v>
      </c>
      <c r="E200">
        <v>51.780602000000002</v>
      </c>
      <c r="F200">
        <v>51.316741999999998</v>
      </c>
      <c r="G200">
        <v>50.824703</v>
      </c>
      <c r="H200">
        <v>50.393349000000001</v>
      </c>
      <c r="I200">
        <v>49.994323999999999</v>
      </c>
      <c r="J200">
        <v>49.641109</v>
      </c>
      <c r="K200">
        <v>49.290061999999999</v>
      </c>
      <c r="L200">
        <v>48.952987999999998</v>
      </c>
      <c r="M200">
        <v>48.648406999999999</v>
      </c>
      <c r="N200">
        <v>48.393112000000002</v>
      </c>
      <c r="O200">
        <v>48.180194999999998</v>
      </c>
      <c r="P200">
        <v>47.997635000000002</v>
      </c>
      <c r="Q200">
        <v>47.842613</v>
      </c>
      <c r="R200">
        <v>47.711421999999999</v>
      </c>
      <c r="S200">
        <v>47.535542</v>
      </c>
      <c r="T200">
        <v>47.366836999999997</v>
      </c>
      <c r="U200">
        <v>47.216842999999997</v>
      </c>
      <c r="V200">
        <v>47.084263</v>
      </c>
      <c r="W200">
        <v>46.968409999999999</v>
      </c>
      <c r="X200">
        <v>46.868533999999997</v>
      </c>
      <c r="Y200">
        <v>46.784213999999999</v>
      </c>
      <c r="Z200">
        <v>46.776558000000001</v>
      </c>
      <c r="AA200">
        <v>46.769432000000002</v>
      </c>
      <c r="AB200">
        <v>46.762768000000001</v>
      </c>
      <c r="AC200">
        <v>46.756659999999997</v>
      </c>
      <c r="AD200">
        <v>46.750801000000003</v>
      </c>
      <c r="AE200">
        <v>46.745255</v>
      </c>
      <c r="AF200">
        <v>46.740208000000003</v>
      </c>
      <c r="AG200">
        <v>46.735626000000003</v>
      </c>
      <c r="AH200">
        <v>46.731273999999999</v>
      </c>
      <c r="AI200">
        <v>46.721111000000001</v>
      </c>
      <c r="AJ200" s="26">
        <v>-3.0000000000000001E-3</v>
      </c>
    </row>
    <row r="201" spans="1:36" x14ac:dyDescent="0.2">
      <c r="A201" t="s">
        <v>223</v>
      </c>
      <c r="B201" t="s">
        <v>787</v>
      </c>
      <c r="C201" t="s">
        <v>1060</v>
      </c>
      <c r="D201" t="s">
        <v>875</v>
      </c>
      <c r="E201">
        <v>68.232512999999997</v>
      </c>
      <c r="F201">
        <v>67.660392999999999</v>
      </c>
      <c r="G201">
        <v>67.066063</v>
      </c>
      <c r="H201">
        <v>66.494101999999998</v>
      </c>
      <c r="I201">
        <v>65.956069999999997</v>
      </c>
      <c r="J201">
        <v>65.557922000000005</v>
      </c>
      <c r="K201">
        <v>65.171761000000004</v>
      </c>
      <c r="L201">
        <v>64.750366</v>
      </c>
      <c r="M201">
        <v>64.364486999999997</v>
      </c>
      <c r="N201">
        <v>64.038223000000002</v>
      </c>
      <c r="O201">
        <v>63.762520000000002</v>
      </c>
      <c r="P201">
        <v>63.523178000000001</v>
      </c>
      <c r="Q201">
        <v>63.316474999999997</v>
      </c>
      <c r="R201">
        <v>63.137238000000004</v>
      </c>
      <c r="S201">
        <v>62.918990999999998</v>
      </c>
      <c r="T201">
        <v>62.712001999999998</v>
      </c>
      <c r="U201">
        <v>62.527011999999999</v>
      </c>
      <c r="V201">
        <v>62.362957000000002</v>
      </c>
      <c r="W201">
        <v>62.221401</v>
      </c>
      <c r="X201">
        <v>62.098433999999997</v>
      </c>
      <c r="Y201">
        <v>61.994553000000003</v>
      </c>
      <c r="Z201">
        <v>61.983443999999999</v>
      </c>
      <c r="AA201">
        <v>61.973373000000002</v>
      </c>
      <c r="AB201">
        <v>61.963363999999999</v>
      </c>
      <c r="AC201">
        <v>61.954070999999999</v>
      </c>
      <c r="AD201">
        <v>61.945552999999997</v>
      </c>
      <c r="AE201">
        <v>61.937373999999998</v>
      </c>
      <c r="AF201">
        <v>61.929501000000002</v>
      </c>
      <c r="AG201">
        <v>61.922187999999998</v>
      </c>
      <c r="AH201">
        <v>61.915362999999999</v>
      </c>
      <c r="AI201">
        <v>61.902583999999997</v>
      </c>
      <c r="AJ201" s="26">
        <v>-3.0000000000000001E-3</v>
      </c>
    </row>
    <row r="202" spans="1:36" x14ac:dyDescent="0.2">
      <c r="A202" t="s">
        <v>201</v>
      </c>
      <c r="C202" t="s">
        <v>1061</v>
      </c>
    </row>
    <row r="203" spans="1:36" x14ac:dyDescent="0.2">
      <c r="A203" t="s">
        <v>168</v>
      </c>
      <c r="B203" t="s">
        <v>788</v>
      </c>
      <c r="C203" t="s">
        <v>1062</v>
      </c>
      <c r="D203" t="s">
        <v>875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 t="s">
        <v>11</v>
      </c>
    </row>
    <row r="204" spans="1:36" x14ac:dyDescent="0.2">
      <c r="A204" t="s">
        <v>169</v>
      </c>
      <c r="B204" t="s">
        <v>789</v>
      </c>
      <c r="C204" t="s">
        <v>1063</v>
      </c>
      <c r="D204" t="s">
        <v>875</v>
      </c>
      <c r="E204">
        <v>67.562438999999998</v>
      </c>
      <c r="F204">
        <v>66.841362000000004</v>
      </c>
      <c r="G204">
        <v>66.221885999999998</v>
      </c>
      <c r="H204">
        <v>65.611580000000004</v>
      </c>
      <c r="I204">
        <v>65.071021999999999</v>
      </c>
      <c r="J204">
        <v>64.709404000000006</v>
      </c>
      <c r="K204">
        <v>64.343788000000004</v>
      </c>
      <c r="L204">
        <v>63.914161999999997</v>
      </c>
      <c r="M204">
        <v>63.498362999999998</v>
      </c>
      <c r="N204">
        <v>63.135601000000001</v>
      </c>
      <c r="O204">
        <v>62.814929999999997</v>
      </c>
      <c r="P204">
        <v>62.522053</v>
      </c>
      <c r="Q204">
        <v>62.254829000000001</v>
      </c>
      <c r="R204">
        <v>62.013083999999999</v>
      </c>
      <c r="S204">
        <v>61.773609</v>
      </c>
      <c r="T204">
        <v>61.554358999999998</v>
      </c>
      <c r="U204">
        <v>61.356312000000003</v>
      </c>
      <c r="V204">
        <v>61.181891999999998</v>
      </c>
      <c r="W204">
        <v>61.033912999999998</v>
      </c>
      <c r="X204">
        <v>60.907566000000003</v>
      </c>
      <c r="Y204">
        <v>60.804340000000003</v>
      </c>
      <c r="Z204">
        <v>60.802593000000002</v>
      </c>
      <c r="AA204">
        <v>60.802520999999999</v>
      </c>
      <c r="AB204">
        <v>60.802582000000001</v>
      </c>
      <c r="AC204">
        <v>60.803879000000002</v>
      </c>
      <c r="AD204">
        <v>60.806083999999998</v>
      </c>
      <c r="AE204">
        <v>60.808841999999999</v>
      </c>
      <c r="AF204">
        <v>60.811667999999997</v>
      </c>
      <c r="AG204">
        <v>60.815196999999998</v>
      </c>
      <c r="AH204">
        <v>60.819595</v>
      </c>
      <c r="AI204">
        <v>60.803955000000002</v>
      </c>
      <c r="AJ204" s="26">
        <v>-4.0000000000000001E-3</v>
      </c>
    </row>
    <row r="205" spans="1:36" x14ac:dyDescent="0.2">
      <c r="A205" t="s">
        <v>170</v>
      </c>
      <c r="B205" t="s">
        <v>790</v>
      </c>
      <c r="C205" t="s">
        <v>1064</v>
      </c>
      <c r="D205" t="s">
        <v>875</v>
      </c>
      <c r="E205">
        <v>54.924548999999999</v>
      </c>
      <c r="F205">
        <v>54.391883999999997</v>
      </c>
      <c r="G205">
        <v>53.868313000000001</v>
      </c>
      <c r="H205">
        <v>53.443123</v>
      </c>
      <c r="I205">
        <v>52.977352000000003</v>
      </c>
      <c r="J205">
        <v>52.623519999999999</v>
      </c>
      <c r="K205">
        <v>52.122086000000003</v>
      </c>
      <c r="L205">
        <v>51.708987999999998</v>
      </c>
      <c r="M205">
        <v>51.318989000000002</v>
      </c>
      <c r="N205">
        <v>50.977383000000003</v>
      </c>
      <c r="O205">
        <v>50.675953</v>
      </c>
      <c r="P205">
        <v>50.401114999999997</v>
      </c>
      <c r="Q205">
        <v>50.150806000000003</v>
      </c>
      <c r="R205">
        <v>49.924976000000001</v>
      </c>
      <c r="S205">
        <v>49.699966000000003</v>
      </c>
      <c r="T205">
        <v>49.493564999999997</v>
      </c>
      <c r="U205">
        <v>49.309089999999998</v>
      </c>
      <c r="V205">
        <v>49.147060000000003</v>
      </c>
      <c r="W205">
        <v>49.007359000000001</v>
      </c>
      <c r="X205">
        <v>48.889557000000003</v>
      </c>
      <c r="Y205">
        <v>48.793258999999999</v>
      </c>
      <c r="Z205">
        <v>48.793278000000001</v>
      </c>
      <c r="AA205">
        <v>48.794319000000002</v>
      </c>
      <c r="AB205">
        <v>48.796173000000003</v>
      </c>
      <c r="AC205">
        <v>48.798923000000002</v>
      </c>
      <c r="AD205">
        <v>48.802452000000002</v>
      </c>
      <c r="AE205">
        <v>48.806441999999997</v>
      </c>
      <c r="AF205">
        <v>48.811016000000002</v>
      </c>
      <c r="AG205">
        <v>48.816195999999998</v>
      </c>
      <c r="AH205">
        <v>48.821747000000002</v>
      </c>
      <c r="AI205">
        <v>48.807487000000002</v>
      </c>
      <c r="AJ205" s="26">
        <v>-4.0000000000000001E-3</v>
      </c>
    </row>
    <row r="206" spans="1:36" x14ac:dyDescent="0.2">
      <c r="A206" t="s">
        <v>171</v>
      </c>
      <c r="B206" t="s">
        <v>791</v>
      </c>
      <c r="C206" t="s">
        <v>1065</v>
      </c>
      <c r="D206" t="s">
        <v>875</v>
      </c>
      <c r="E206">
        <v>54.932079000000002</v>
      </c>
      <c r="F206">
        <v>54.238608999999997</v>
      </c>
      <c r="G206">
        <v>53.585884</v>
      </c>
      <c r="H206">
        <v>53.025435999999999</v>
      </c>
      <c r="I206">
        <v>52.482360999999997</v>
      </c>
      <c r="J206">
        <v>51.980705</v>
      </c>
      <c r="K206">
        <v>51.494712999999997</v>
      </c>
      <c r="L206">
        <v>51.009518</v>
      </c>
      <c r="M206">
        <v>50.556541000000003</v>
      </c>
      <c r="N206">
        <v>50.165066000000003</v>
      </c>
      <c r="O206">
        <v>49.824008999999997</v>
      </c>
      <c r="P206">
        <v>49.517989999999998</v>
      </c>
      <c r="Q206">
        <v>49.243792999999997</v>
      </c>
      <c r="R206">
        <v>48.999645000000001</v>
      </c>
      <c r="S206">
        <v>48.760353000000002</v>
      </c>
      <c r="T206">
        <v>48.542202000000003</v>
      </c>
      <c r="U206">
        <v>48.348537</v>
      </c>
      <c r="V206">
        <v>48.178531999999997</v>
      </c>
      <c r="W206">
        <v>48.031528000000002</v>
      </c>
      <c r="X206">
        <v>47.907124000000003</v>
      </c>
      <c r="Y206">
        <v>47.804595999999997</v>
      </c>
      <c r="Z206">
        <v>47.804915999999999</v>
      </c>
      <c r="AA206">
        <v>47.805992000000003</v>
      </c>
      <c r="AB206">
        <v>47.808056000000001</v>
      </c>
      <c r="AC206">
        <v>47.810856000000001</v>
      </c>
      <c r="AD206">
        <v>47.814224000000003</v>
      </c>
      <c r="AE206">
        <v>47.818053999999997</v>
      </c>
      <c r="AF206">
        <v>47.822544000000001</v>
      </c>
      <c r="AG206">
        <v>47.827618000000001</v>
      </c>
      <c r="AH206">
        <v>47.832980999999997</v>
      </c>
      <c r="AI206">
        <v>47.818610999999997</v>
      </c>
      <c r="AJ206" s="26">
        <v>-5.0000000000000001E-3</v>
      </c>
    </row>
    <row r="207" spans="1:36" x14ac:dyDescent="0.2">
      <c r="A207" t="s">
        <v>172</v>
      </c>
      <c r="B207" t="s">
        <v>792</v>
      </c>
      <c r="C207" t="s">
        <v>1066</v>
      </c>
      <c r="D207" t="s">
        <v>875</v>
      </c>
      <c r="E207">
        <v>66.300880000000006</v>
      </c>
      <c r="F207">
        <v>65.398246999999998</v>
      </c>
      <c r="G207">
        <v>64.605834999999999</v>
      </c>
      <c r="H207">
        <v>63.854401000000003</v>
      </c>
      <c r="I207">
        <v>63.210293</v>
      </c>
      <c r="J207">
        <v>62.574779999999997</v>
      </c>
      <c r="K207">
        <v>61.938842999999999</v>
      </c>
      <c r="L207">
        <v>61.344794999999998</v>
      </c>
      <c r="M207">
        <v>60.790461999999998</v>
      </c>
      <c r="N207">
        <v>60.313769999999998</v>
      </c>
      <c r="O207">
        <v>59.901587999999997</v>
      </c>
      <c r="P207">
        <v>59.535736</v>
      </c>
      <c r="Q207">
        <v>59.211436999999997</v>
      </c>
      <c r="R207">
        <v>58.924377</v>
      </c>
      <c r="S207">
        <v>58.648350000000001</v>
      </c>
      <c r="T207">
        <v>58.399104999999999</v>
      </c>
      <c r="U207">
        <v>58.178524000000003</v>
      </c>
      <c r="V207">
        <v>57.984489000000004</v>
      </c>
      <c r="W207">
        <v>57.816738000000001</v>
      </c>
      <c r="X207">
        <v>57.673743999999999</v>
      </c>
      <c r="Y207">
        <v>57.554695000000002</v>
      </c>
      <c r="Z207">
        <v>57.552909999999997</v>
      </c>
      <c r="AA207">
        <v>57.552143000000001</v>
      </c>
      <c r="AB207">
        <v>57.552394999999997</v>
      </c>
      <c r="AC207">
        <v>57.553516000000002</v>
      </c>
      <c r="AD207">
        <v>57.555312999999998</v>
      </c>
      <c r="AE207">
        <v>57.557594000000002</v>
      </c>
      <c r="AF207">
        <v>57.560603999999998</v>
      </c>
      <c r="AG207">
        <v>57.566150999999998</v>
      </c>
      <c r="AH207">
        <v>57.571114000000001</v>
      </c>
      <c r="AI207">
        <v>57.557205000000003</v>
      </c>
      <c r="AJ207" s="26">
        <v>-5.0000000000000001E-3</v>
      </c>
    </row>
    <row r="208" spans="1:36" x14ac:dyDescent="0.2">
      <c r="A208" t="s">
        <v>173</v>
      </c>
      <c r="B208" t="s">
        <v>793</v>
      </c>
      <c r="C208" t="s">
        <v>1067</v>
      </c>
      <c r="D208" t="s">
        <v>875</v>
      </c>
      <c r="E208">
        <v>132.05917400000001</v>
      </c>
      <c r="F208">
        <v>131.350021</v>
      </c>
      <c r="G208">
        <v>130.61677599999999</v>
      </c>
      <c r="H208">
        <v>129.93254099999999</v>
      </c>
      <c r="I208">
        <v>129.29037500000001</v>
      </c>
      <c r="J208">
        <v>128.887833</v>
      </c>
      <c r="K208">
        <v>128.34811400000001</v>
      </c>
      <c r="L208">
        <v>127.82566799999999</v>
      </c>
      <c r="M208">
        <v>127.326042</v>
      </c>
      <c r="N208">
        <v>126.895805</v>
      </c>
      <c r="O208">
        <v>126.52267500000001</v>
      </c>
      <c r="P208">
        <v>126.192284</v>
      </c>
      <c r="Q208">
        <v>125.89659899999999</v>
      </c>
      <c r="R208">
        <v>125.63342299999999</v>
      </c>
      <c r="S208">
        <v>125.38016500000001</v>
      </c>
      <c r="T208">
        <v>125.154259</v>
      </c>
      <c r="U208">
        <v>124.95253</v>
      </c>
      <c r="V208">
        <v>124.773911</v>
      </c>
      <c r="W208">
        <v>124.623581</v>
      </c>
      <c r="X208">
        <v>124.4935</v>
      </c>
      <c r="Y208">
        <v>124.38633</v>
      </c>
      <c r="Z208">
        <v>124.385963</v>
      </c>
      <c r="AA208">
        <v>124.387024</v>
      </c>
      <c r="AB208">
        <v>124.388451</v>
      </c>
      <c r="AC208">
        <v>124.39106</v>
      </c>
      <c r="AD208">
        <v>124.394493</v>
      </c>
      <c r="AE208">
        <v>124.398323</v>
      </c>
      <c r="AF208">
        <v>124.402466</v>
      </c>
      <c r="AG208">
        <v>124.407394</v>
      </c>
      <c r="AH208">
        <v>124.41284899999999</v>
      </c>
      <c r="AI208">
        <v>124.39843</v>
      </c>
      <c r="AJ208" s="26">
        <v>-2E-3</v>
      </c>
    </row>
    <row r="209" spans="1:36" x14ac:dyDescent="0.2">
      <c r="A209" t="s">
        <v>220</v>
      </c>
      <c r="B209" t="s">
        <v>794</v>
      </c>
      <c r="C209" t="s">
        <v>1068</v>
      </c>
      <c r="D209" t="s">
        <v>875</v>
      </c>
      <c r="E209">
        <v>55.610722000000003</v>
      </c>
      <c r="F209">
        <v>54.971919999999997</v>
      </c>
      <c r="G209">
        <v>54.314036999999999</v>
      </c>
      <c r="H209">
        <v>53.754589000000003</v>
      </c>
      <c r="I209">
        <v>53.181721000000003</v>
      </c>
      <c r="J209">
        <v>52.638137999999998</v>
      </c>
      <c r="K209">
        <v>52.147700999999998</v>
      </c>
      <c r="L209">
        <v>51.628093999999997</v>
      </c>
      <c r="M209">
        <v>51.145499999999998</v>
      </c>
      <c r="N209">
        <v>50.726233999999998</v>
      </c>
      <c r="O209">
        <v>50.361319999999999</v>
      </c>
      <c r="P209">
        <v>50.034247999999998</v>
      </c>
      <c r="Q209">
        <v>49.741675999999998</v>
      </c>
      <c r="R209">
        <v>49.480967999999997</v>
      </c>
      <c r="S209">
        <v>49.226933000000002</v>
      </c>
      <c r="T209">
        <v>48.995899000000001</v>
      </c>
      <c r="U209">
        <v>48.79081</v>
      </c>
      <c r="V209">
        <v>48.610591999999997</v>
      </c>
      <c r="W209">
        <v>48.454417999999997</v>
      </c>
      <c r="X209">
        <v>48.321773999999998</v>
      </c>
      <c r="Y209">
        <v>48.212105000000001</v>
      </c>
      <c r="Z209">
        <v>48.210869000000002</v>
      </c>
      <c r="AA209">
        <v>48.210720000000002</v>
      </c>
      <c r="AB209">
        <v>48.211418000000002</v>
      </c>
      <c r="AC209">
        <v>48.213062000000001</v>
      </c>
      <c r="AD209">
        <v>48.215480999999997</v>
      </c>
      <c r="AE209">
        <v>48.218418</v>
      </c>
      <c r="AF209">
        <v>48.221950999999997</v>
      </c>
      <c r="AG209">
        <v>48.226134999999999</v>
      </c>
      <c r="AH209">
        <v>48.230727999999999</v>
      </c>
      <c r="AI209">
        <v>48.215538000000002</v>
      </c>
      <c r="AJ209" s="26">
        <v>-5.0000000000000001E-3</v>
      </c>
    </row>
    <row r="210" spans="1:36" x14ac:dyDescent="0.2">
      <c r="A210" t="s">
        <v>221</v>
      </c>
      <c r="B210" t="s">
        <v>795</v>
      </c>
      <c r="C210" t="s">
        <v>1069</v>
      </c>
      <c r="D210" t="s">
        <v>875</v>
      </c>
      <c r="E210">
        <v>68.392623999999998</v>
      </c>
      <c r="F210">
        <v>67.440910000000002</v>
      </c>
      <c r="G210">
        <v>66.561256</v>
      </c>
      <c r="H210">
        <v>65.804603999999998</v>
      </c>
      <c r="I210">
        <v>65.131598999999994</v>
      </c>
      <c r="J210">
        <v>64.491287</v>
      </c>
      <c r="K210">
        <v>63.850681000000002</v>
      </c>
      <c r="L210">
        <v>63.246448999999998</v>
      </c>
      <c r="M210">
        <v>62.685665</v>
      </c>
      <c r="N210">
        <v>62.198611999999997</v>
      </c>
      <c r="O210">
        <v>61.774261000000003</v>
      </c>
      <c r="P210">
        <v>61.393734000000002</v>
      </c>
      <c r="Q210">
        <v>61.053291000000002</v>
      </c>
      <c r="R210">
        <v>60.749687000000002</v>
      </c>
      <c r="S210">
        <v>60.457110999999998</v>
      </c>
      <c r="T210">
        <v>60.191662000000001</v>
      </c>
      <c r="U210">
        <v>59.963057999999997</v>
      </c>
      <c r="V210">
        <v>59.766022</v>
      </c>
      <c r="W210">
        <v>59.585864999999998</v>
      </c>
      <c r="X210">
        <v>59.435504999999999</v>
      </c>
      <c r="Y210">
        <v>59.311439999999997</v>
      </c>
      <c r="Z210">
        <v>59.310986</v>
      </c>
      <c r="AA210">
        <v>59.308224000000003</v>
      </c>
      <c r="AB210">
        <v>59.311005000000002</v>
      </c>
      <c r="AC210">
        <v>59.310538999999999</v>
      </c>
      <c r="AD210">
        <v>59.310504999999999</v>
      </c>
      <c r="AE210">
        <v>59.311019999999999</v>
      </c>
      <c r="AF210">
        <v>59.312297999999998</v>
      </c>
      <c r="AG210">
        <v>59.314278000000002</v>
      </c>
      <c r="AH210">
        <v>59.316715000000002</v>
      </c>
      <c r="AI210">
        <v>59.299458000000001</v>
      </c>
      <c r="AJ210" s="26">
        <v>-5.0000000000000001E-3</v>
      </c>
    </row>
    <row r="211" spans="1:36" x14ac:dyDescent="0.2">
      <c r="A211" t="s">
        <v>167</v>
      </c>
      <c r="B211" t="s">
        <v>796</v>
      </c>
      <c r="C211" t="s">
        <v>1070</v>
      </c>
      <c r="D211" t="s">
        <v>875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 t="s">
        <v>11</v>
      </c>
    </row>
    <row r="212" spans="1:36" x14ac:dyDescent="0.2">
      <c r="A212" t="s">
        <v>174</v>
      </c>
      <c r="B212" t="s">
        <v>797</v>
      </c>
      <c r="C212" t="s">
        <v>1071</v>
      </c>
      <c r="D212" t="s">
        <v>875</v>
      </c>
      <c r="E212">
        <v>0</v>
      </c>
      <c r="F212">
        <v>0</v>
      </c>
      <c r="G212">
        <v>72.641632000000001</v>
      </c>
      <c r="H212">
        <v>71.895026999999999</v>
      </c>
      <c r="I212">
        <v>71.206824999999995</v>
      </c>
      <c r="J212">
        <v>70.592438000000001</v>
      </c>
      <c r="K212">
        <v>69.994011</v>
      </c>
      <c r="L212">
        <v>69.413764999999998</v>
      </c>
      <c r="M212">
        <v>68.873313999999993</v>
      </c>
      <c r="N212">
        <v>68.400345000000002</v>
      </c>
      <c r="O212">
        <v>67.982703999999998</v>
      </c>
      <c r="P212">
        <v>67.598808000000005</v>
      </c>
      <c r="Q212">
        <v>67.247398000000004</v>
      </c>
      <c r="R212">
        <v>66.927886999999998</v>
      </c>
      <c r="S212">
        <v>66.576530000000005</v>
      </c>
      <c r="T212">
        <v>66.245575000000002</v>
      </c>
      <c r="U212">
        <v>65.949791000000005</v>
      </c>
      <c r="V212">
        <v>65.684821999999997</v>
      </c>
      <c r="W212">
        <v>65.457168999999993</v>
      </c>
      <c r="X212">
        <v>65.258223999999998</v>
      </c>
      <c r="Y212">
        <v>65.092140000000001</v>
      </c>
      <c r="Z212">
        <v>65.068450999999996</v>
      </c>
      <c r="AA212">
        <v>65.047798</v>
      </c>
      <c r="AB212">
        <v>65.025299000000004</v>
      </c>
      <c r="AC212">
        <v>65.005020000000002</v>
      </c>
      <c r="AD212">
        <v>64.986251999999993</v>
      </c>
      <c r="AE212">
        <v>64.967917999999997</v>
      </c>
      <c r="AF212">
        <v>64.949843999999999</v>
      </c>
      <c r="AG212">
        <v>64.932715999999999</v>
      </c>
      <c r="AH212">
        <v>64.916381999999999</v>
      </c>
      <c r="AI212">
        <v>64.894333000000003</v>
      </c>
      <c r="AJ212" t="s">
        <v>11</v>
      </c>
    </row>
    <row r="213" spans="1:36" x14ac:dyDescent="0.2">
      <c r="A213" t="s">
        <v>175</v>
      </c>
      <c r="B213" t="s">
        <v>798</v>
      </c>
      <c r="C213" t="s">
        <v>1072</v>
      </c>
      <c r="D213" t="s">
        <v>875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59.898417999999999</v>
      </c>
      <c r="P213">
        <v>59.565787999999998</v>
      </c>
      <c r="Q213">
        <v>59.263786000000003</v>
      </c>
      <c r="R213">
        <v>59.002827000000003</v>
      </c>
      <c r="S213">
        <v>58.700527000000001</v>
      </c>
      <c r="T213">
        <v>58.411453000000002</v>
      </c>
      <c r="U213">
        <v>58.143935999999997</v>
      </c>
      <c r="V213">
        <v>57.906798999999999</v>
      </c>
      <c r="W213">
        <v>57.701777999999997</v>
      </c>
      <c r="X213">
        <v>57.524619999999999</v>
      </c>
      <c r="Y213">
        <v>57.377403000000001</v>
      </c>
      <c r="Z213">
        <v>57.359336999999996</v>
      </c>
      <c r="AA213">
        <v>57.344180999999999</v>
      </c>
      <c r="AB213">
        <v>57.329211999999998</v>
      </c>
      <c r="AC213">
        <v>57.315876000000003</v>
      </c>
      <c r="AD213">
        <v>57.303925</v>
      </c>
      <c r="AE213">
        <v>57.29269</v>
      </c>
      <c r="AF213">
        <v>57.280869000000003</v>
      </c>
      <c r="AG213">
        <v>57.269112</v>
      </c>
      <c r="AH213">
        <v>57.257420000000003</v>
      </c>
      <c r="AI213">
        <v>57.239455999999997</v>
      </c>
      <c r="AJ213" t="s">
        <v>11</v>
      </c>
    </row>
    <row r="214" spans="1:36" x14ac:dyDescent="0.2">
      <c r="A214" t="s">
        <v>176</v>
      </c>
      <c r="B214" t="s">
        <v>799</v>
      </c>
      <c r="C214" t="s">
        <v>1073</v>
      </c>
      <c r="D214" t="s">
        <v>875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 t="s">
        <v>11</v>
      </c>
    </row>
    <row r="215" spans="1:36" x14ac:dyDescent="0.2">
      <c r="A215" t="s">
        <v>177</v>
      </c>
      <c r="B215" t="s">
        <v>800</v>
      </c>
      <c r="C215" t="s">
        <v>1074</v>
      </c>
      <c r="D215" t="s">
        <v>875</v>
      </c>
      <c r="E215">
        <v>68.003822</v>
      </c>
      <c r="F215">
        <v>67.233756999999997</v>
      </c>
      <c r="G215">
        <v>66.416663999999997</v>
      </c>
      <c r="H215">
        <v>65.721885999999998</v>
      </c>
      <c r="I215">
        <v>65.090141000000003</v>
      </c>
      <c r="J215">
        <v>64.709038000000007</v>
      </c>
      <c r="K215">
        <v>64.196678000000006</v>
      </c>
      <c r="L215">
        <v>63.690041000000001</v>
      </c>
      <c r="M215">
        <v>63.219375999999997</v>
      </c>
      <c r="N215">
        <v>62.805885000000004</v>
      </c>
      <c r="O215">
        <v>62.442272000000003</v>
      </c>
      <c r="P215">
        <v>62.110287</v>
      </c>
      <c r="Q215">
        <v>61.807575</v>
      </c>
      <c r="R215">
        <v>61.533915999999998</v>
      </c>
      <c r="S215">
        <v>61.223557</v>
      </c>
      <c r="T215">
        <v>60.929070000000003</v>
      </c>
      <c r="U215">
        <v>60.665661</v>
      </c>
      <c r="V215">
        <v>60.429039000000003</v>
      </c>
      <c r="W215">
        <v>60.225765000000003</v>
      </c>
      <c r="X215">
        <v>60.050991000000003</v>
      </c>
      <c r="Y215">
        <v>59.904975999999998</v>
      </c>
      <c r="Z215">
        <v>59.884995000000004</v>
      </c>
      <c r="AA215">
        <v>59.866309999999999</v>
      </c>
      <c r="AB215">
        <v>59.848446000000003</v>
      </c>
      <c r="AC215">
        <v>59.831696000000001</v>
      </c>
      <c r="AD215">
        <v>59.815575000000003</v>
      </c>
      <c r="AE215">
        <v>59.800037000000003</v>
      </c>
      <c r="AF215">
        <v>59.785373999999997</v>
      </c>
      <c r="AG215">
        <v>59.771481000000001</v>
      </c>
      <c r="AH215">
        <v>59.758076000000003</v>
      </c>
      <c r="AI215">
        <v>59.739086</v>
      </c>
      <c r="AJ215" s="26">
        <v>-4.0000000000000001E-3</v>
      </c>
    </row>
    <row r="216" spans="1:36" x14ac:dyDescent="0.2">
      <c r="A216" t="s">
        <v>178</v>
      </c>
      <c r="B216" t="s">
        <v>801</v>
      </c>
      <c r="C216" t="s">
        <v>1075</v>
      </c>
      <c r="D216" t="s">
        <v>875</v>
      </c>
      <c r="E216">
        <v>103.490143</v>
      </c>
      <c r="F216">
        <v>102.47933999999999</v>
      </c>
      <c r="G216">
        <v>101.4216</v>
      </c>
      <c r="H216">
        <v>100.567566</v>
      </c>
      <c r="I216">
        <v>99.805779000000001</v>
      </c>
      <c r="J216">
        <v>99.080223000000004</v>
      </c>
      <c r="K216">
        <v>98.392769000000001</v>
      </c>
      <c r="L216">
        <v>97.723136999999994</v>
      </c>
      <c r="M216">
        <v>97.096169000000003</v>
      </c>
      <c r="N216">
        <v>96.546982</v>
      </c>
      <c r="O216">
        <v>96.060683999999995</v>
      </c>
      <c r="P216">
        <v>95.613533000000004</v>
      </c>
      <c r="Q216">
        <v>95.206001000000001</v>
      </c>
      <c r="R216">
        <v>94.840630000000004</v>
      </c>
      <c r="S216">
        <v>94.444396999999995</v>
      </c>
      <c r="T216">
        <v>94.074416999999997</v>
      </c>
      <c r="U216">
        <v>93.745361000000003</v>
      </c>
      <c r="V216">
        <v>93.452468999999994</v>
      </c>
      <c r="W216">
        <v>93.188666999999995</v>
      </c>
      <c r="X216">
        <v>92.963645999999997</v>
      </c>
      <c r="Y216">
        <v>92.775642000000005</v>
      </c>
      <c r="Z216">
        <v>92.747603999999995</v>
      </c>
      <c r="AA216">
        <v>92.722037999999998</v>
      </c>
      <c r="AB216">
        <v>92.695908000000003</v>
      </c>
      <c r="AC216">
        <v>92.671745000000001</v>
      </c>
      <c r="AD216">
        <v>92.648903000000004</v>
      </c>
      <c r="AE216">
        <v>92.626839000000004</v>
      </c>
      <c r="AF216">
        <v>92.605559999999997</v>
      </c>
      <c r="AG216">
        <v>92.585091000000006</v>
      </c>
      <c r="AH216">
        <v>92.565574999999995</v>
      </c>
      <c r="AI216">
        <v>92.540321000000006</v>
      </c>
      <c r="AJ216" s="26">
        <v>-4.0000000000000001E-3</v>
      </c>
    </row>
    <row r="217" spans="1:36" x14ac:dyDescent="0.2">
      <c r="A217" t="s">
        <v>222</v>
      </c>
      <c r="B217" t="s">
        <v>802</v>
      </c>
      <c r="C217" t="s">
        <v>1076</v>
      </c>
      <c r="D217" t="s">
        <v>875</v>
      </c>
      <c r="E217">
        <v>61.116188000000001</v>
      </c>
      <c r="F217">
        <v>60.362900000000003</v>
      </c>
      <c r="G217">
        <v>59.606017999999999</v>
      </c>
      <c r="H217">
        <v>58.948619999999998</v>
      </c>
      <c r="I217">
        <v>58.346069</v>
      </c>
      <c r="J217">
        <v>57.766002999999998</v>
      </c>
      <c r="K217">
        <v>57.235290999999997</v>
      </c>
      <c r="L217">
        <v>56.724322999999998</v>
      </c>
      <c r="M217">
        <v>56.255920000000003</v>
      </c>
      <c r="N217">
        <v>55.854492</v>
      </c>
      <c r="O217">
        <v>55.509810999999999</v>
      </c>
      <c r="P217">
        <v>55.204436999999999</v>
      </c>
      <c r="Q217">
        <v>54.935547</v>
      </c>
      <c r="R217">
        <v>54.698917000000002</v>
      </c>
      <c r="S217">
        <v>54.425446000000001</v>
      </c>
      <c r="T217">
        <v>54.167931000000003</v>
      </c>
      <c r="U217">
        <v>53.937900999999997</v>
      </c>
      <c r="V217">
        <v>53.734122999999997</v>
      </c>
      <c r="W217">
        <v>53.556193999999998</v>
      </c>
      <c r="X217">
        <v>53.402866000000003</v>
      </c>
      <c r="Y217">
        <v>53.273677999999997</v>
      </c>
      <c r="Z217">
        <v>53.258316000000001</v>
      </c>
      <c r="AA217">
        <v>53.243839000000001</v>
      </c>
      <c r="AB217">
        <v>53.230049000000001</v>
      </c>
      <c r="AC217">
        <v>53.217140000000001</v>
      </c>
      <c r="AD217">
        <v>53.204678000000001</v>
      </c>
      <c r="AE217">
        <v>53.192687999999997</v>
      </c>
      <c r="AF217">
        <v>53.181449999999998</v>
      </c>
      <c r="AG217">
        <v>53.170952</v>
      </c>
      <c r="AH217">
        <v>53.160792999999998</v>
      </c>
      <c r="AI217">
        <v>53.145080999999998</v>
      </c>
      <c r="AJ217" s="26">
        <v>-5.0000000000000001E-3</v>
      </c>
    </row>
    <row r="218" spans="1:36" x14ac:dyDescent="0.2">
      <c r="A218" t="s">
        <v>223</v>
      </c>
      <c r="B218" t="s">
        <v>803</v>
      </c>
      <c r="C218" t="s">
        <v>1077</v>
      </c>
      <c r="D218" t="s">
        <v>875</v>
      </c>
      <c r="E218">
        <v>79.580596999999997</v>
      </c>
      <c r="F218">
        <v>78.663689000000005</v>
      </c>
      <c r="G218">
        <v>77.759017999999998</v>
      </c>
      <c r="H218">
        <v>76.869888000000003</v>
      </c>
      <c r="I218">
        <v>76.056137000000007</v>
      </c>
      <c r="J218">
        <v>75.408569</v>
      </c>
      <c r="K218">
        <v>74.786818999999994</v>
      </c>
      <c r="L218">
        <v>74.156326000000007</v>
      </c>
      <c r="M218">
        <v>73.571601999999999</v>
      </c>
      <c r="N218">
        <v>73.068793999999997</v>
      </c>
      <c r="O218">
        <v>72.633751000000004</v>
      </c>
      <c r="P218">
        <v>72.245948999999996</v>
      </c>
      <c r="Q218">
        <v>71.901306000000005</v>
      </c>
      <c r="R218">
        <v>71.592926000000006</v>
      </c>
      <c r="S218">
        <v>71.255829000000006</v>
      </c>
      <c r="T218">
        <v>70.940903000000006</v>
      </c>
      <c r="U218">
        <v>70.658484999999999</v>
      </c>
      <c r="V218">
        <v>70.407463000000007</v>
      </c>
      <c r="W218">
        <v>70.190697</v>
      </c>
      <c r="X218">
        <v>70.002135999999993</v>
      </c>
      <c r="Y218">
        <v>69.843292000000005</v>
      </c>
      <c r="Z218">
        <v>69.822372000000001</v>
      </c>
      <c r="AA218">
        <v>69.803214999999994</v>
      </c>
      <c r="AB218">
        <v>69.784126000000001</v>
      </c>
      <c r="AC218">
        <v>69.766272999999998</v>
      </c>
      <c r="AD218">
        <v>69.749663999999996</v>
      </c>
      <c r="AE218">
        <v>69.733620000000002</v>
      </c>
      <c r="AF218">
        <v>69.717995000000002</v>
      </c>
      <c r="AG218">
        <v>69.703270000000003</v>
      </c>
      <c r="AH218">
        <v>69.689316000000005</v>
      </c>
      <c r="AI218">
        <v>69.669539999999998</v>
      </c>
      <c r="AJ218" s="26">
        <v>-4.0000000000000001E-3</v>
      </c>
    </row>
    <row r="219" spans="1:36" x14ac:dyDescent="0.2">
      <c r="A219" t="s">
        <v>22</v>
      </c>
      <c r="C219" t="s">
        <v>1078</v>
      </c>
    </row>
    <row r="220" spans="1:36" x14ac:dyDescent="0.2">
      <c r="A220" t="s">
        <v>168</v>
      </c>
      <c r="B220" t="s">
        <v>804</v>
      </c>
      <c r="C220" t="s">
        <v>1079</v>
      </c>
      <c r="D220" t="s">
        <v>875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 t="s">
        <v>11</v>
      </c>
    </row>
    <row r="221" spans="1:36" x14ac:dyDescent="0.2">
      <c r="A221" t="s">
        <v>169</v>
      </c>
      <c r="B221" t="s">
        <v>805</v>
      </c>
      <c r="C221" t="s">
        <v>1080</v>
      </c>
      <c r="D221" t="s">
        <v>875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 t="s">
        <v>11</v>
      </c>
    </row>
    <row r="222" spans="1:36" x14ac:dyDescent="0.2">
      <c r="A222" t="s">
        <v>170</v>
      </c>
      <c r="B222" t="s">
        <v>806</v>
      </c>
      <c r="C222" t="s">
        <v>1081</v>
      </c>
      <c r="D222" t="s">
        <v>875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 t="s">
        <v>11</v>
      </c>
    </row>
    <row r="223" spans="1:36" x14ac:dyDescent="0.2">
      <c r="A223" t="s">
        <v>171</v>
      </c>
      <c r="B223" t="s">
        <v>807</v>
      </c>
      <c r="C223" t="s">
        <v>1082</v>
      </c>
      <c r="D223" t="s">
        <v>875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 t="s">
        <v>11</v>
      </c>
    </row>
    <row r="224" spans="1:36" x14ac:dyDescent="0.2">
      <c r="A224" t="s">
        <v>172</v>
      </c>
      <c r="B224" t="s">
        <v>808</v>
      </c>
      <c r="C224" t="s">
        <v>1083</v>
      </c>
      <c r="D224" t="s">
        <v>875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 t="s">
        <v>11</v>
      </c>
    </row>
    <row r="225" spans="1:36" x14ac:dyDescent="0.2">
      <c r="A225" t="s">
        <v>173</v>
      </c>
      <c r="B225" t="s">
        <v>809</v>
      </c>
      <c r="C225" t="s">
        <v>1084</v>
      </c>
      <c r="D225" t="s">
        <v>875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 t="s">
        <v>11</v>
      </c>
    </row>
    <row r="226" spans="1:36" x14ac:dyDescent="0.2">
      <c r="A226" t="s">
        <v>220</v>
      </c>
      <c r="B226" t="s">
        <v>810</v>
      </c>
      <c r="C226" t="s">
        <v>1085</v>
      </c>
      <c r="D226" t="s">
        <v>875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 t="s">
        <v>11</v>
      </c>
    </row>
    <row r="227" spans="1:36" x14ac:dyDescent="0.2">
      <c r="A227" t="s">
        <v>221</v>
      </c>
      <c r="B227" t="s">
        <v>811</v>
      </c>
      <c r="C227" t="s">
        <v>1086</v>
      </c>
      <c r="D227" t="s">
        <v>875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 t="s">
        <v>11</v>
      </c>
    </row>
    <row r="228" spans="1:36" x14ac:dyDescent="0.2">
      <c r="A228" t="s">
        <v>167</v>
      </c>
      <c r="B228" t="s">
        <v>812</v>
      </c>
      <c r="C228" t="s">
        <v>1087</v>
      </c>
      <c r="D228" t="s">
        <v>875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 t="s">
        <v>11</v>
      </c>
    </row>
    <row r="229" spans="1:36" x14ac:dyDescent="0.2">
      <c r="A229" t="s">
        <v>174</v>
      </c>
      <c r="B229" t="s">
        <v>813</v>
      </c>
      <c r="C229" t="s">
        <v>1088</v>
      </c>
      <c r="D229" t="s">
        <v>875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 t="s">
        <v>11</v>
      </c>
    </row>
    <row r="230" spans="1:36" x14ac:dyDescent="0.2">
      <c r="A230" t="s">
        <v>175</v>
      </c>
      <c r="B230" t="s">
        <v>814</v>
      </c>
      <c r="C230" t="s">
        <v>1089</v>
      </c>
      <c r="D230" t="s">
        <v>875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 t="s">
        <v>11</v>
      </c>
    </row>
    <row r="231" spans="1:36" x14ac:dyDescent="0.2">
      <c r="A231" t="s">
        <v>176</v>
      </c>
      <c r="B231" t="s">
        <v>815</v>
      </c>
      <c r="C231" t="s">
        <v>1090</v>
      </c>
      <c r="D231" t="s">
        <v>875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 t="s">
        <v>11</v>
      </c>
    </row>
    <row r="232" spans="1:36" x14ac:dyDescent="0.2">
      <c r="A232" t="s">
        <v>177</v>
      </c>
      <c r="B232" t="s">
        <v>816</v>
      </c>
      <c r="C232" t="s">
        <v>1091</v>
      </c>
      <c r="D232" t="s">
        <v>875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 t="s">
        <v>11</v>
      </c>
    </row>
    <row r="233" spans="1:36" x14ac:dyDescent="0.2">
      <c r="A233" t="s">
        <v>178</v>
      </c>
      <c r="B233" t="s">
        <v>817</v>
      </c>
      <c r="C233" t="s">
        <v>1092</v>
      </c>
      <c r="D233" t="s">
        <v>875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 t="s">
        <v>11</v>
      </c>
    </row>
    <row r="234" spans="1:36" x14ac:dyDescent="0.2">
      <c r="A234" t="s">
        <v>222</v>
      </c>
      <c r="B234" t="s">
        <v>818</v>
      </c>
      <c r="C234" t="s">
        <v>1093</v>
      </c>
      <c r="D234" t="s">
        <v>875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 t="s">
        <v>11</v>
      </c>
    </row>
    <row r="235" spans="1:36" x14ac:dyDescent="0.2">
      <c r="A235" t="s">
        <v>223</v>
      </c>
      <c r="B235" t="s">
        <v>819</v>
      </c>
      <c r="C235" t="s">
        <v>1094</v>
      </c>
      <c r="D235" t="s">
        <v>875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 t="s">
        <v>11</v>
      </c>
    </row>
    <row r="236" spans="1:36" x14ac:dyDescent="0.2">
      <c r="A236" t="s">
        <v>21</v>
      </c>
      <c r="C236" t="s">
        <v>1095</v>
      </c>
    </row>
    <row r="237" spans="1:36" x14ac:dyDescent="0.2">
      <c r="A237" t="s">
        <v>168</v>
      </c>
      <c r="B237" t="s">
        <v>820</v>
      </c>
      <c r="C237" t="s">
        <v>1096</v>
      </c>
      <c r="D237" t="s">
        <v>875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83.959618000000006</v>
      </c>
      <c r="AA237">
        <v>83.985946999999996</v>
      </c>
      <c r="AB237">
        <v>84.011520000000004</v>
      </c>
      <c r="AC237">
        <v>84.036240000000006</v>
      </c>
      <c r="AD237">
        <v>84.060096999999999</v>
      </c>
      <c r="AE237">
        <v>84.085921999999997</v>
      </c>
      <c r="AF237">
        <v>84.110489000000001</v>
      </c>
      <c r="AG237">
        <v>84.135673999999995</v>
      </c>
      <c r="AH237">
        <v>84.158676</v>
      </c>
      <c r="AI237">
        <v>84.160872999999995</v>
      </c>
      <c r="AJ237" t="s">
        <v>11</v>
      </c>
    </row>
    <row r="238" spans="1:36" x14ac:dyDescent="0.2">
      <c r="A238" t="s">
        <v>169</v>
      </c>
      <c r="B238" t="s">
        <v>821</v>
      </c>
      <c r="C238" t="s">
        <v>1097</v>
      </c>
      <c r="D238" t="s">
        <v>875</v>
      </c>
      <c r="E238">
        <v>45.663063000000001</v>
      </c>
      <c r="F238">
        <v>45.910496000000002</v>
      </c>
      <c r="G238">
        <v>45.889392999999998</v>
      </c>
      <c r="H238">
        <v>46.024265</v>
      </c>
      <c r="I238">
        <v>46.264361999999998</v>
      </c>
      <c r="J238">
        <v>46.638469999999998</v>
      </c>
      <c r="K238">
        <v>46.987102999999998</v>
      </c>
      <c r="L238">
        <v>47.045997999999997</v>
      </c>
      <c r="M238">
        <v>47.086269000000001</v>
      </c>
      <c r="N238">
        <v>47.123058</v>
      </c>
      <c r="O238">
        <v>47.150326</v>
      </c>
      <c r="P238">
        <v>47.192653999999997</v>
      </c>
      <c r="Q238">
        <v>47.243397000000002</v>
      </c>
      <c r="R238">
        <v>47.291710000000002</v>
      </c>
      <c r="S238">
        <v>47.315643000000001</v>
      </c>
      <c r="T238">
        <v>47.344893999999996</v>
      </c>
      <c r="U238">
        <v>47.370575000000002</v>
      </c>
      <c r="V238">
        <v>47.394069999999999</v>
      </c>
      <c r="W238">
        <v>47.418373000000003</v>
      </c>
      <c r="X238">
        <v>47.446041000000001</v>
      </c>
      <c r="Y238">
        <v>47.472397000000001</v>
      </c>
      <c r="Z238">
        <v>47.502524999999999</v>
      </c>
      <c r="AA238">
        <v>47.534030999999999</v>
      </c>
      <c r="AB238">
        <v>47.563343000000003</v>
      </c>
      <c r="AC238">
        <v>47.591614</v>
      </c>
      <c r="AD238">
        <v>47.619770000000003</v>
      </c>
      <c r="AE238">
        <v>47.649310999999997</v>
      </c>
      <c r="AF238">
        <v>47.67709</v>
      </c>
      <c r="AG238">
        <v>47.707377999999999</v>
      </c>
      <c r="AH238">
        <v>47.734898000000001</v>
      </c>
      <c r="AI238">
        <v>47.742508000000001</v>
      </c>
      <c r="AJ238" s="26">
        <v>1E-3</v>
      </c>
    </row>
    <row r="239" spans="1:36" x14ac:dyDescent="0.2">
      <c r="A239" t="s">
        <v>170</v>
      </c>
      <c r="B239" t="s">
        <v>822</v>
      </c>
      <c r="C239" t="s">
        <v>1098</v>
      </c>
      <c r="D239" t="s">
        <v>875</v>
      </c>
      <c r="E239">
        <v>34.824202999999997</v>
      </c>
      <c r="F239">
        <v>34.946274000000003</v>
      </c>
      <c r="G239">
        <v>34.97081</v>
      </c>
      <c r="H239">
        <v>35.052776000000001</v>
      </c>
      <c r="I239">
        <v>35.147804000000001</v>
      </c>
      <c r="J239">
        <v>35.410259000000003</v>
      </c>
      <c r="K239">
        <v>35.661434</v>
      </c>
      <c r="L239">
        <v>35.708396999999998</v>
      </c>
      <c r="M239">
        <v>35.749805000000002</v>
      </c>
      <c r="N239">
        <v>35.790351999999999</v>
      </c>
      <c r="O239">
        <v>35.819491999999997</v>
      </c>
      <c r="P239">
        <v>35.865524000000001</v>
      </c>
      <c r="Q239">
        <v>35.918953000000002</v>
      </c>
      <c r="R239">
        <v>35.969673</v>
      </c>
      <c r="S239">
        <v>35.997486000000002</v>
      </c>
      <c r="T239">
        <v>36.033698999999999</v>
      </c>
      <c r="U239">
        <v>36.065173999999999</v>
      </c>
      <c r="V239">
        <v>36.093738999999999</v>
      </c>
      <c r="W239">
        <v>36.121215999999997</v>
      </c>
      <c r="X239">
        <v>36.153312999999997</v>
      </c>
      <c r="Y239">
        <v>36.183276999999997</v>
      </c>
      <c r="Z239">
        <v>36.216904</v>
      </c>
      <c r="AA239">
        <v>36.251587000000001</v>
      </c>
      <c r="AB239">
        <v>36.284657000000003</v>
      </c>
      <c r="AC239">
        <v>36.316096999999999</v>
      </c>
      <c r="AD239">
        <v>36.347023</v>
      </c>
      <c r="AE239">
        <v>36.379748999999997</v>
      </c>
      <c r="AF239">
        <v>36.410744000000001</v>
      </c>
      <c r="AG239">
        <v>36.444797999999999</v>
      </c>
      <c r="AH239">
        <v>36.475158999999998</v>
      </c>
      <c r="AI239">
        <v>36.486148999999997</v>
      </c>
      <c r="AJ239" s="26">
        <v>2E-3</v>
      </c>
    </row>
    <row r="240" spans="1:36" x14ac:dyDescent="0.2">
      <c r="A240" t="s">
        <v>171</v>
      </c>
      <c r="B240" t="s">
        <v>823</v>
      </c>
      <c r="C240" t="s">
        <v>1099</v>
      </c>
      <c r="D240" t="s">
        <v>875</v>
      </c>
      <c r="E240">
        <v>32.943778999999999</v>
      </c>
      <c r="F240">
        <v>32.985550000000003</v>
      </c>
      <c r="G240">
        <v>33.014969000000001</v>
      </c>
      <c r="H240">
        <v>33.101692</v>
      </c>
      <c r="I240">
        <v>33.239643000000001</v>
      </c>
      <c r="J240">
        <v>33.394688000000002</v>
      </c>
      <c r="K240">
        <v>33.548003999999999</v>
      </c>
      <c r="L240">
        <v>33.589108000000003</v>
      </c>
      <c r="M240">
        <v>33.628467999999998</v>
      </c>
      <c r="N240">
        <v>33.666705999999998</v>
      </c>
      <c r="O240">
        <v>33.695521999999997</v>
      </c>
      <c r="P240">
        <v>33.740462999999998</v>
      </c>
      <c r="Q240">
        <v>33.794907000000002</v>
      </c>
      <c r="R240">
        <v>33.846232999999998</v>
      </c>
      <c r="S240">
        <v>33.875027000000003</v>
      </c>
      <c r="T240">
        <v>33.911133</v>
      </c>
      <c r="U240">
        <v>33.944015999999998</v>
      </c>
      <c r="V240">
        <v>33.974578999999999</v>
      </c>
      <c r="W240">
        <v>34.002502</v>
      </c>
      <c r="X240">
        <v>34.035007</v>
      </c>
      <c r="Y240">
        <v>34.064804000000002</v>
      </c>
      <c r="Z240">
        <v>34.097897000000003</v>
      </c>
      <c r="AA240">
        <v>34.130966000000001</v>
      </c>
      <c r="AB240">
        <v>34.163024999999998</v>
      </c>
      <c r="AC240">
        <v>34.193134000000001</v>
      </c>
      <c r="AD240">
        <v>34.222228999999999</v>
      </c>
      <c r="AE240">
        <v>34.252704999999999</v>
      </c>
      <c r="AF240">
        <v>34.281939999999999</v>
      </c>
      <c r="AG240">
        <v>34.313786</v>
      </c>
      <c r="AH240">
        <v>34.342182000000001</v>
      </c>
      <c r="AI240">
        <v>34.351196000000002</v>
      </c>
      <c r="AJ240" s="26">
        <v>1E-3</v>
      </c>
    </row>
    <row r="241" spans="1:36" x14ac:dyDescent="0.2">
      <c r="A241" t="s">
        <v>172</v>
      </c>
      <c r="B241" t="s">
        <v>824</v>
      </c>
      <c r="C241" t="s">
        <v>1100</v>
      </c>
      <c r="D241" t="s">
        <v>875</v>
      </c>
      <c r="E241">
        <v>40.305720999999998</v>
      </c>
      <c r="F241">
        <v>40.387282999999996</v>
      </c>
      <c r="G241">
        <v>40.405563000000001</v>
      </c>
      <c r="H241">
        <v>40.492348</v>
      </c>
      <c r="I241">
        <v>40.661785000000002</v>
      </c>
      <c r="J241">
        <v>40.804569000000001</v>
      </c>
      <c r="K241">
        <v>40.940697</v>
      </c>
      <c r="L241">
        <v>40.980983999999999</v>
      </c>
      <c r="M241">
        <v>41.013072999999999</v>
      </c>
      <c r="N241">
        <v>41.044361000000002</v>
      </c>
      <c r="O241">
        <v>41.067065999999997</v>
      </c>
      <c r="P241">
        <v>41.104022999999998</v>
      </c>
      <c r="Q241">
        <v>41.153267</v>
      </c>
      <c r="R241">
        <v>41.197437000000001</v>
      </c>
      <c r="S241">
        <v>41.220570000000002</v>
      </c>
      <c r="T241">
        <v>41.249949999999998</v>
      </c>
      <c r="U241">
        <v>41.277279</v>
      </c>
      <c r="V241">
        <v>41.302588999999998</v>
      </c>
      <c r="W241">
        <v>41.326138</v>
      </c>
      <c r="X241">
        <v>41.353737000000002</v>
      </c>
      <c r="Y241">
        <v>41.379871000000001</v>
      </c>
      <c r="Z241">
        <v>41.409748</v>
      </c>
      <c r="AA241">
        <v>41.439807999999999</v>
      </c>
      <c r="AB241">
        <v>41.468921999999999</v>
      </c>
      <c r="AC241">
        <v>41.496395</v>
      </c>
      <c r="AD241">
        <v>41.523074999999999</v>
      </c>
      <c r="AE241">
        <v>41.551009999999998</v>
      </c>
      <c r="AF241">
        <v>41.577849999999998</v>
      </c>
      <c r="AG241">
        <v>41.607128000000003</v>
      </c>
      <c r="AH241">
        <v>41.633301000000003</v>
      </c>
      <c r="AI241">
        <v>41.639946000000002</v>
      </c>
      <c r="AJ241" s="26">
        <v>1E-3</v>
      </c>
    </row>
    <row r="242" spans="1:36" x14ac:dyDescent="0.2">
      <c r="A242" t="s">
        <v>173</v>
      </c>
      <c r="B242" t="s">
        <v>825</v>
      </c>
      <c r="C242" t="s">
        <v>1101</v>
      </c>
      <c r="D242" t="s">
        <v>875</v>
      </c>
      <c r="E242">
        <v>108.476738</v>
      </c>
      <c r="F242">
        <v>108.69948599999999</v>
      </c>
      <c r="G242">
        <v>108.74820699999999</v>
      </c>
      <c r="H242">
        <v>108.832588</v>
      </c>
      <c r="I242">
        <v>108.973831</v>
      </c>
      <c r="J242">
        <v>109.249664</v>
      </c>
      <c r="K242">
        <v>109.57003</v>
      </c>
      <c r="L242">
        <v>109.65327499999999</v>
      </c>
      <c r="M242">
        <v>109.701347</v>
      </c>
      <c r="N242">
        <v>109.74240899999999</v>
      </c>
      <c r="O242">
        <v>109.772041</v>
      </c>
      <c r="P242">
        <v>109.816742</v>
      </c>
      <c r="Q242">
        <v>109.870758</v>
      </c>
      <c r="R242">
        <v>109.919601</v>
      </c>
      <c r="S242">
        <v>109.942741</v>
      </c>
      <c r="T242">
        <v>109.971542</v>
      </c>
      <c r="U242">
        <v>109.992424</v>
      </c>
      <c r="V242">
        <v>110.01142900000001</v>
      </c>
      <c r="W242">
        <v>110.036186</v>
      </c>
      <c r="X242">
        <v>110.061607</v>
      </c>
      <c r="Y242">
        <v>110.086243</v>
      </c>
      <c r="Z242">
        <v>110.11288500000001</v>
      </c>
      <c r="AA242">
        <v>110.14376799999999</v>
      </c>
      <c r="AB242">
        <v>110.16793800000001</v>
      </c>
      <c r="AC242">
        <v>110.192421</v>
      </c>
      <c r="AD242">
        <v>110.218498</v>
      </c>
      <c r="AE242">
        <v>110.246521</v>
      </c>
      <c r="AF242">
        <v>110.271027</v>
      </c>
      <c r="AG242">
        <v>110.2985</v>
      </c>
      <c r="AH242">
        <v>110.32455400000001</v>
      </c>
      <c r="AI242">
        <v>110.33009300000001</v>
      </c>
      <c r="AJ242" s="26">
        <v>1E-3</v>
      </c>
    </row>
    <row r="243" spans="1:36" x14ac:dyDescent="0.2">
      <c r="A243" t="s">
        <v>220</v>
      </c>
      <c r="B243" t="s">
        <v>826</v>
      </c>
      <c r="C243" t="s">
        <v>1102</v>
      </c>
      <c r="D243" t="s">
        <v>875</v>
      </c>
      <c r="E243">
        <v>31.984848</v>
      </c>
      <c r="F243">
        <v>32.079276999999998</v>
      </c>
      <c r="G243">
        <v>32.095954999999996</v>
      </c>
      <c r="H243">
        <v>32.218052</v>
      </c>
      <c r="I243">
        <v>32.322338000000002</v>
      </c>
      <c r="J243">
        <v>32.510249999999999</v>
      </c>
      <c r="K243">
        <v>32.712200000000003</v>
      </c>
      <c r="L243">
        <v>32.746445000000001</v>
      </c>
      <c r="M243">
        <v>32.777709999999999</v>
      </c>
      <c r="N243">
        <v>32.806919000000001</v>
      </c>
      <c r="O243">
        <v>32.830151000000001</v>
      </c>
      <c r="P243">
        <v>32.864006000000003</v>
      </c>
      <c r="Q243">
        <v>32.909472999999998</v>
      </c>
      <c r="R243">
        <v>32.952117999999999</v>
      </c>
      <c r="S243">
        <v>32.973652000000001</v>
      </c>
      <c r="T243">
        <v>32.998638</v>
      </c>
      <c r="U243">
        <v>33.021576000000003</v>
      </c>
      <c r="V243">
        <v>33.043022000000001</v>
      </c>
      <c r="W243">
        <v>33.063079999999999</v>
      </c>
      <c r="X243">
        <v>33.086494000000002</v>
      </c>
      <c r="Y243">
        <v>33.108848999999999</v>
      </c>
      <c r="Z243">
        <v>33.135047999999998</v>
      </c>
      <c r="AA243">
        <v>33.161377000000002</v>
      </c>
      <c r="AB243">
        <v>33.187176000000001</v>
      </c>
      <c r="AC243">
        <v>33.211826000000002</v>
      </c>
      <c r="AD243">
        <v>33.235844</v>
      </c>
      <c r="AE243">
        <v>33.260899000000002</v>
      </c>
      <c r="AF243">
        <v>33.285145</v>
      </c>
      <c r="AG243">
        <v>33.311160999999998</v>
      </c>
      <c r="AH243">
        <v>33.334850000000003</v>
      </c>
      <c r="AI243">
        <v>33.338940000000001</v>
      </c>
      <c r="AJ243" s="26">
        <v>1E-3</v>
      </c>
    </row>
    <row r="244" spans="1:36" x14ac:dyDescent="0.2">
      <c r="A244" t="s">
        <v>221</v>
      </c>
      <c r="B244" t="s">
        <v>827</v>
      </c>
      <c r="C244" t="s">
        <v>1103</v>
      </c>
      <c r="D244" t="s">
        <v>875</v>
      </c>
      <c r="E244">
        <v>41.026488999999998</v>
      </c>
      <c r="F244">
        <v>41.159301999999997</v>
      </c>
      <c r="G244">
        <v>41.183745999999999</v>
      </c>
      <c r="H244">
        <v>41.284950000000002</v>
      </c>
      <c r="I244">
        <v>41.380820999999997</v>
      </c>
      <c r="J244">
        <v>41.495944999999999</v>
      </c>
      <c r="K244">
        <v>41.615112000000003</v>
      </c>
      <c r="L244">
        <v>41.638190999999999</v>
      </c>
      <c r="M244">
        <v>41.659584000000002</v>
      </c>
      <c r="N244">
        <v>41.680171999999999</v>
      </c>
      <c r="O244">
        <v>41.697707999999999</v>
      </c>
      <c r="P244">
        <v>41.721603000000002</v>
      </c>
      <c r="Q244">
        <v>41.760475</v>
      </c>
      <c r="R244">
        <v>41.794623999999999</v>
      </c>
      <c r="S244">
        <v>41.809265000000003</v>
      </c>
      <c r="T244">
        <v>41.825355999999999</v>
      </c>
      <c r="U244">
        <v>41.841827000000002</v>
      </c>
      <c r="V244">
        <v>41.857475000000001</v>
      </c>
      <c r="W244">
        <v>41.872025000000001</v>
      </c>
      <c r="X244">
        <v>41.889591000000003</v>
      </c>
      <c r="Y244">
        <v>41.906685000000003</v>
      </c>
      <c r="Z244">
        <v>41.928260999999999</v>
      </c>
      <c r="AA244">
        <v>41.949447999999997</v>
      </c>
      <c r="AB244">
        <v>41.970759999999999</v>
      </c>
      <c r="AC244">
        <v>41.990932000000001</v>
      </c>
      <c r="AD244">
        <v>42.010548</v>
      </c>
      <c r="AE244">
        <v>42.030791999999998</v>
      </c>
      <c r="AF244">
        <v>42.050624999999997</v>
      </c>
      <c r="AG244">
        <v>42.071582999999997</v>
      </c>
      <c r="AH244">
        <v>42.091099</v>
      </c>
      <c r="AI244">
        <v>42.090705999999997</v>
      </c>
      <c r="AJ244" s="26">
        <v>1E-3</v>
      </c>
    </row>
    <row r="245" spans="1:36" x14ac:dyDescent="0.2">
      <c r="A245" t="s">
        <v>167</v>
      </c>
      <c r="B245" t="s">
        <v>828</v>
      </c>
      <c r="C245" t="s">
        <v>1104</v>
      </c>
      <c r="D245" t="s">
        <v>875</v>
      </c>
      <c r="E245">
        <v>37.890968000000001</v>
      </c>
      <c r="F245">
        <v>38.104743999999997</v>
      </c>
      <c r="G245">
        <v>38.148251000000002</v>
      </c>
      <c r="H245">
        <v>38.176403000000001</v>
      </c>
      <c r="I245">
        <v>38.215446</v>
      </c>
      <c r="J245">
        <v>38.270679000000001</v>
      </c>
      <c r="K245">
        <v>38.325974000000002</v>
      </c>
      <c r="L245">
        <v>38.383159999999997</v>
      </c>
      <c r="M245">
        <v>38.442019999999999</v>
      </c>
      <c r="N245">
        <v>38.501240000000003</v>
      </c>
      <c r="O245">
        <v>38.560077999999997</v>
      </c>
      <c r="P245">
        <v>38.622481999999998</v>
      </c>
      <c r="Q245">
        <v>38.699852</v>
      </c>
      <c r="R245">
        <v>38.773335000000003</v>
      </c>
      <c r="S245">
        <v>38.782268999999999</v>
      </c>
      <c r="T245">
        <v>38.782249</v>
      </c>
      <c r="U245">
        <v>38.780642999999998</v>
      </c>
      <c r="V245">
        <v>38.773159</v>
      </c>
      <c r="W245">
        <v>38.775081999999998</v>
      </c>
      <c r="X245">
        <v>38.767200000000003</v>
      </c>
      <c r="Y245">
        <v>38.760944000000002</v>
      </c>
      <c r="Z245">
        <v>38.759739000000003</v>
      </c>
      <c r="AA245">
        <v>38.765414999999997</v>
      </c>
      <c r="AB245">
        <v>38.760944000000002</v>
      </c>
      <c r="AC245">
        <v>38.756256</v>
      </c>
      <c r="AD245">
        <v>38.757598999999999</v>
      </c>
      <c r="AE245">
        <v>38.758453000000003</v>
      </c>
      <c r="AF245">
        <v>38.753127999999997</v>
      </c>
      <c r="AG245">
        <v>38.750262999999997</v>
      </c>
      <c r="AH245">
        <v>38.751778000000002</v>
      </c>
      <c r="AI245">
        <v>38.745784999999998</v>
      </c>
      <c r="AJ245" s="26">
        <v>1E-3</v>
      </c>
    </row>
    <row r="246" spans="1:36" x14ac:dyDescent="0.2">
      <c r="A246" t="s">
        <v>174</v>
      </c>
      <c r="B246" t="s">
        <v>829</v>
      </c>
      <c r="C246" t="s">
        <v>1105</v>
      </c>
      <c r="D246" t="s">
        <v>875</v>
      </c>
      <c r="E246">
        <v>43.65287</v>
      </c>
      <c r="F246">
        <v>43.780406999999997</v>
      </c>
      <c r="G246">
        <v>43.842650999999996</v>
      </c>
      <c r="H246">
        <v>43.907887000000002</v>
      </c>
      <c r="I246">
        <v>43.946235999999999</v>
      </c>
      <c r="J246">
        <v>44.072063</v>
      </c>
      <c r="K246">
        <v>44.129272</v>
      </c>
      <c r="L246">
        <v>44.184756999999998</v>
      </c>
      <c r="M246">
        <v>44.242092</v>
      </c>
      <c r="N246">
        <v>44.300941000000002</v>
      </c>
      <c r="O246">
        <v>44.356749999999998</v>
      </c>
      <c r="P246">
        <v>44.419434000000003</v>
      </c>
      <c r="Q246">
        <v>44.497517000000002</v>
      </c>
      <c r="R246">
        <v>44.572448999999999</v>
      </c>
      <c r="S246">
        <v>44.584063999999998</v>
      </c>
      <c r="T246">
        <v>44.587910000000001</v>
      </c>
      <c r="U246">
        <v>44.591019000000003</v>
      </c>
      <c r="V246">
        <v>44.591968999999999</v>
      </c>
      <c r="W246">
        <v>44.593429999999998</v>
      </c>
      <c r="X246">
        <v>44.594971000000001</v>
      </c>
      <c r="Y246">
        <v>44.597672000000003</v>
      </c>
      <c r="Z246">
        <v>44.605705</v>
      </c>
      <c r="AA246">
        <v>44.613522000000003</v>
      </c>
      <c r="AB246">
        <v>44.620499000000002</v>
      </c>
      <c r="AC246">
        <v>44.626736000000001</v>
      </c>
      <c r="AD246">
        <v>44.632198000000002</v>
      </c>
      <c r="AE246">
        <v>44.638022999999997</v>
      </c>
      <c r="AF246">
        <v>44.642901999999999</v>
      </c>
      <c r="AG246">
        <v>44.648665999999999</v>
      </c>
      <c r="AH246">
        <v>44.653370000000002</v>
      </c>
      <c r="AI246">
        <v>44.651657</v>
      </c>
      <c r="AJ246" s="26">
        <v>1E-3</v>
      </c>
    </row>
    <row r="247" spans="1:36" x14ac:dyDescent="0.2">
      <c r="A247" t="s">
        <v>175</v>
      </c>
      <c r="B247" t="s">
        <v>830</v>
      </c>
      <c r="C247" t="s">
        <v>1106</v>
      </c>
      <c r="D247" t="s">
        <v>875</v>
      </c>
      <c r="E247">
        <v>37.960971999999998</v>
      </c>
      <c r="F247">
        <v>38.183556000000003</v>
      </c>
      <c r="G247">
        <v>38.247990000000001</v>
      </c>
      <c r="H247">
        <v>38.318049999999999</v>
      </c>
      <c r="I247">
        <v>38.382148999999998</v>
      </c>
      <c r="J247">
        <v>38.757407999999998</v>
      </c>
      <c r="K247">
        <v>38.816845000000001</v>
      </c>
      <c r="L247">
        <v>38.869777999999997</v>
      </c>
      <c r="M247">
        <v>38.924061000000002</v>
      </c>
      <c r="N247">
        <v>38.979286000000002</v>
      </c>
      <c r="O247">
        <v>39.035102999999999</v>
      </c>
      <c r="P247">
        <v>39.093857</v>
      </c>
      <c r="Q247">
        <v>39.167458000000003</v>
      </c>
      <c r="R247">
        <v>39.238135999999997</v>
      </c>
      <c r="S247">
        <v>39.245669999999997</v>
      </c>
      <c r="T247">
        <v>39.242561000000002</v>
      </c>
      <c r="U247">
        <v>39.239738000000003</v>
      </c>
      <c r="V247">
        <v>39.237426999999997</v>
      </c>
      <c r="W247">
        <v>39.234580999999999</v>
      </c>
      <c r="X247">
        <v>39.233325999999998</v>
      </c>
      <c r="Y247">
        <v>39.232323000000001</v>
      </c>
      <c r="Z247">
        <v>39.236213999999997</v>
      </c>
      <c r="AA247">
        <v>39.239303999999997</v>
      </c>
      <c r="AB247">
        <v>39.242595999999999</v>
      </c>
      <c r="AC247">
        <v>39.245266000000001</v>
      </c>
      <c r="AD247">
        <v>39.247284000000001</v>
      </c>
      <c r="AE247">
        <v>39.249409</v>
      </c>
      <c r="AF247">
        <v>39.251621</v>
      </c>
      <c r="AG247">
        <v>39.252625000000002</v>
      </c>
      <c r="AH247">
        <v>39.253841000000001</v>
      </c>
      <c r="AI247">
        <v>39.248095999999997</v>
      </c>
      <c r="AJ247" s="26">
        <v>1E-3</v>
      </c>
    </row>
    <row r="248" spans="1:36" x14ac:dyDescent="0.2">
      <c r="A248" t="s">
        <v>176</v>
      </c>
      <c r="B248" t="s">
        <v>831</v>
      </c>
      <c r="C248" t="s">
        <v>1107</v>
      </c>
      <c r="D248" t="s">
        <v>875</v>
      </c>
      <c r="E248">
        <v>36.791289999999996</v>
      </c>
      <c r="F248">
        <v>37.051071</v>
      </c>
      <c r="G248">
        <v>37.140670999999998</v>
      </c>
      <c r="H248">
        <v>37.228886000000003</v>
      </c>
      <c r="I248">
        <v>37.273636000000003</v>
      </c>
      <c r="J248">
        <v>37.866382999999999</v>
      </c>
      <c r="K248">
        <v>37.912846000000002</v>
      </c>
      <c r="L248">
        <v>37.958838999999998</v>
      </c>
      <c r="M248">
        <v>38.006667999999998</v>
      </c>
      <c r="N248">
        <v>38.055892999999998</v>
      </c>
      <c r="O248">
        <v>38.106242999999999</v>
      </c>
      <c r="P248">
        <v>38.160328</v>
      </c>
      <c r="Q248">
        <v>38.232253999999998</v>
      </c>
      <c r="R248">
        <v>38.297328999999998</v>
      </c>
      <c r="S248">
        <v>38.298706000000003</v>
      </c>
      <c r="T248">
        <v>38.290801999999999</v>
      </c>
      <c r="U248">
        <v>38.285190999999998</v>
      </c>
      <c r="V248">
        <v>38.279468999999999</v>
      </c>
      <c r="W248">
        <v>38.27375</v>
      </c>
      <c r="X248">
        <v>38.269302000000003</v>
      </c>
      <c r="Y248">
        <v>38.265510999999996</v>
      </c>
      <c r="Z248">
        <v>38.267074999999998</v>
      </c>
      <c r="AA248">
        <v>38.268295000000002</v>
      </c>
      <c r="AB248">
        <v>38.269333000000003</v>
      </c>
      <c r="AC248">
        <v>38.270046000000001</v>
      </c>
      <c r="AD248">
        <v>38.270432</v>
      </c>
      <c r="AE248">
        <v>38.270870000000002</v>
      </c>
      <c r="AF248">
        <v>38.271281999999999</v>
      </c>
      <c r="AG248">
        <v>38.271858000000002</v>
      </c>
      <c r="AH248">
        <v>38.272247</v>
      </c>
      <c r="AI248">
        <v>38.266433999999997</v>
      </c>
      <c r="AJ248" s="26">
        <v>1E-3</v>
      </c>
    </row>
    <row r="249" spans="1:36" x14ac:dyDescent="0.2">
      <c r="A249" t="s">
        <v>177</v>
      </c>
      <c r="B249" t="s">
        <v>832</v>
      </c>
      <c r="C249" t="s">
        <v>1108</v>
      </c>
      <c r="D249" t="s">
        <v>875</v>
      </c>
      <c r="E249">
        <v>40.946739000000001</v>
      </c>
      <c r="F249">
        <v>41.165401000000003</v>
      </c>
      <c r="G249">
        <v>41.233997000000002</v>
      </c>
      <c r="H249">
        <v>41.310169000000002</v>
      </c>
      <c r="I249">
        <v>41.372677000000003</v>
      </c>
      <c r="J249">
        <v>41.771262999999998</v>
      </c>
      <c r="K249">
        <v>41.848080000000003</v>
      </c>
      <c r="L249">
        <v>41.905037</v>
      </c>
      <c r="M249">
        <v>41.965907999999999</v>
      </c>
      <c r="N249">
        <v>42.024020999999998</v>
      </c>
      <c r="O249">
        <v>42.082507999999997</v>
      </c>
      <c r="P249">
        <v>42.146816000000001</v>
      </c>
      <c r="Q249">
        <v>42.226063000000003</v>
      </c>
      <c r="R249">
        <v>42.301819000000002</v>
      </c>
      <c r="S249">
        <v>42.312859000000003</v>
      </c>
      <c r="T249">
        <v>42.313599000000004</v>
      </c>
      <c r="U249">
        <v>42.314067999999999</v>
      </c>
      <c r="V249">
        <v>42.313201999999997</v>
      </c>
      <c r="W249">
        <v>42.310909000000002</v>
      </c>
      <c r="X249">
        <v>42.310184</v>
      </c>
      <c r="Y249">
        <v>42.309738000000003</v>
      </c>
      <c r="Z249">
        <v>42.314113999999996</v>
      </c>
      <c r="AA249">
        <v>42.318004999999999</v>
      </c>
      <c r="AB249">
        <v>42.321629000000001</v>
      </c>
      <c r="AC249">
        <v>42.324787000000001</v>
      </c>
      <c r="AD249">
        <v>42.327495999999996</v>
      </c>
      <c r="AE249">
        <v>42.330441</v>
      </c>
      <c r="AF249">
        <v>42.333229000000003</v>
      </c>
      <c r="AG249">
        <v>42.336159000000002</v>
      </c>
      <c r="AH249">
        <v>42.338478000000002</v>
      </c>
      <c r="AI249">
        <v>42.334235999999997</v>
      </c>
      <c r="AJ249" s="26">
        <v>1E-3</v>
      </c>
    </row>
    <row r="250" spans="1:36" x14ac:dyDescent="0.2">
      <c r="A250" t="s">
        <v>178</v>
      </c>
      <c r="B250" t="s">
        <v>833</v>
      </c>
      <c r="C250" t="s">
        <v>1109</v>
      </c>
      <c r="D250" t="s">
        <v>875</v>
      </c>
      <c r="E250">
        <v>68.516555999999994</v>
      </c>
      <c r="F250">
        <v>68.677681000000007</v>
      </c>
      <c r="G250">
        <v>68.730323999999996</v>
      </c>
      <c r="H250">
        <v>68.795897999999994</v>
      </c>
      <c r="I250">
        <v>68.84066</v>
      </c>
      <c r="J250">
        <v>68.872626999999994</v>
      </c>
      <c r="K250">
        <v>68.922416999999996</v>
      </c>
      <c r="L250">
        <v>68.970230000000001</v>
      </c>
      <c r="M250">
        <v>69.021125999999995</v>
      </c>
      <c r="N250">
        <v>69.072577999999993</v>
      </c>
      <c r="O250">
        <v>69.124199000000004</v>
      </c>
      <c r="P250">
        <v>69.179839999999999</v>
      </c>
      <c r="Q250">
        <v>69.252724000000001</v>
      </c>
      <c r="R250">
        <v>69.320044999999993</v>
      </c>
      <c r="S250">
        <v>69.321663000000001</v>
      </c>
      <c r="T250">
        <v>69.312316999999993</v>
      </c>
      <c r="U250">
        <v>69.310203999999999</v>
      </c>
      <c r="V250">
        <v>69.308411000000007</v>
      </c>
      <c r="W250">
        <v>69.304221999999996</v>
      </c>
      <c r="X250">
        <v>69.302704000000006</v>
      </c>
      <c r="Y250">
        <v>69.301361</v>
      </c>
      <c r="Z250">
        <v>69.306145000000001</v>
      </c>
      <c r="AA250">
        <v>69.309853000000004</v>
      </c>
      <c r="AB250">
        <v>69.313377000000003</v>
      </c>
      <c r="AC250">
        <v>69.316040000000001</v>
      </c>
      <c r="AD250">
        <v>69.318252999999999</v>
      </c>
      <c r="AE250">
        <v>69.320580000000007</v>
      </c>
      <c r="AF250">
        <v>69.322708000000006</v>
      </c>
      <c r="AG250">
        <v>69.325194999999994</v>
      </c>
      <c r="AH250">
        <v>69.327102999999994</v>
      </c>
      <c r="AI250">
        <v>69.322777000000002</v>
      </c>
      <c r="AJ250" s="26">
        <v>0</v>
      </c>
    </row>
    <row r="251" spans="1:36" x14ac:dyDescent="0.2">
      <c r="A251" t="s">
        <v>222</v>
      </c>
      <c r="B251" t="s">
        <v>834</v>
      </c>
      <c r="C251" t="s">
        <v>1110</v>
      </c>
      <c r="D251" t="s">
        <v>875</v>
      </c>
      <c r="E251">
        <v>35.993552999999999</v>
      </c>
      <c r="F251">
        <v>36.034835999999999</v>
      </c>
      <c r="G251">
        <v>36.078994999999999</v>
      </c>
      <c r="H251">
        <v>36.154902999999997</v>
      </c>
      <c r="I251">
        <v>36.223564000000003</v>
      </c>
      <c r="J251">
        <v>36.458694000000001</v>
      </c>
      <c r="K251">
        <v>36.537624000000001</v>
      </c>
      <c r="L251">
        <v>36.601455999999999</v>
      </c>
      <c r="M251">
        <v>36.669204999999998</v>
      </c>
      <c r="N251">
        <v>36.736713000000002</v>
      </c>
      <c r="O251">
        <v>36.799247999999999</v>
      </c>
      <c r="P251">
        <v>36.871929000000002</v>
      </c>
      <c r="Q251">
        <v>36.957863000000003</v>
      </c>
      <c r="R251">
        <v>37.041770999999997</v>
      </c>
      <c r="S251">
        <v>37.061058000000003</v>
      </c>
      <c r="T251">
        <v>37.074748999999997</v>
      </c>
      <c r="U251">
        <v>37.086768999999997</v>
      </c>
      <c r="V251">
        <v>37.096972999999998</v>
      </c>
      <c r="W251">
        <v>37.104809000000003</v>
      </c>
      <c r="X251">
        <v>37.116024000000003</v>
      </c>
      <c r="Y251">
        <v>37.125587000000003</v>
      </c>
      <c r="Z251">
        <v>37.138733000000002</v>
      </c>
      <c r="AA251">
        <v>37.150967000000001</v>
      </c>
      <c r="AB251">
        <v>37.163063000000001</v>
      </c>
      <c r="AC251">
        <v>37.173515000000002</v>
      </c>
      <c r="AD251">
        <v>37.1828</v>
      </c>
      <c r="AE251">
        <v>37.192799000000001</v>
      </c>
      <c r="AF251">
        <v>37.202297000000002</v>
      </c>
      <c r="AG251">
        <v>37.213206999999997</v>
      </c>
      <c r="AH251">
        <v>37.221958000000001</v>
      </c>
      <c r="AI251">
        <v>37.224753999999997</v>
      </c>
      <c r="AJ251" s="26">
        <v>1E-3</v>
      </c>
    </row>
    <row r="252" spans="1:36" x14ac:dyDescent="0.2">
      <c r="A252" t="s">
        <v>223</v>
      </c>
      <c r="B252" t="s">
        <v>835</v>
      </c>
      <c r="C252" t="s">
        <v>1111</v>
      </c>
      <c r="D252" t="s">
        <v>875</v>
      </c>
      <c r="E252">
        <v>48.994880999999999</v>
      </c>
      <c r="F252">
        <v>48.981445000000001</v>
      </c>
      <c r="G252">
        <v>49.033718</v>
      </c>
      <c r="H252">
        <v>49.23753</v>
      </c>
      <c r="I252">
        <v>49.323878999999998</v>
      </c>
      <c r="J252">
        <v>49.615734000000003</v>
      </c>
      <c r="K252">
        <v>49.829509999999999</v>
      </c>
      <c r="L252">
        <v>49.888396999999998</v>
      </c>
      <c r="M252">
        <v>49.951092000000003</v>
      </c>
      <c r="N252">
        <v>50.012894000000003</v>
      </c>
      <c r="O252">
        <v>50.070148000000003</v>
      </c>
      <c r="P252">
        <v>50.136726000000003</v>
      </c>
      <c r="Q252">
        <v>50.218181999999999</v>
      </c>
      <c r="R252">
        <v>50.294468000000002</v>
      </c>
      <c r="S252">
        <v>50.305827999999998</v>
      </c>
      <c r="T252">
        <v>50.310657999999997</v>
      </c>
      <c r="U252">
        <v>50.314106000000002</v>
      </c>
      <c r="V252">
        <v>50.316752999999999</v>
      </c>
      <c r="W252">
        <v>50.319664000000003</v>
      </c>
      <c r="X252">
        <v>50.324931999999997</v>
      </c>
      <c r="Y252">
        <v>50.329830000000001</v>
      </c>
      <c r="Z252">
        <v>50.338036000000002</v>
      </c>
      <c r="AA252">
        <v>50.348312</v>
      </c>
      <c r="AB252">
        <v>50.35342</v>
      </c>
      <c r="AC252">
        <v>50.360176000000003</v>
      </c>
      <c r="AD252">
        <v>50.367713999999999</v>
      </c>
      <c r="AE252">
        <v>50.375816</v>
      </c>
      <c r="AF252">
        <v>50.382323999999997</v>
      </c>
      <c r="AG252">
        <v>50.390315999999999</v>
      </c>
      <c r="AH252">
        <v>50.396991999999997</v>
      </c>
      <c r="AI252">
        <v>50.396801000000004</v>
      </c>
      <c r="AJ252" s="26">
        <v>1E-3</v>
      </c>
    </row>
    <row r="253" spans="1:36" x14ac:dyDescent="0.2">
      <c r="A253" t="s">
        <v>20</v>
      </c>
      <c r="C253" t="s">
        <v>1112</v>
      </c>
    </row>
    <row r="254" spans="1:36" x14ac:dyDescent="0.2">
      <c r="A254" t="s">
        <v>168</v>
      </c>
      <c r="B254" t="s">
        <v>836</v>
      </c>
      <c r="C254" t="s">
        <v>1113</v>
      </c>
      <c r="D254" t="s">
        <v>875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 t="s">
        <v>11</v>
      </c>
    </row>
    <row r="255" spans="1:36" x14ac:dyDescent="0.2">
      <c r="A255" t="s">
        <v>169</v>
      </c>
      <c r="B255" t="s">
        <v>837</v>
      </c>
      <c r="C255" t="s">
        <v>1114</v>
      </c>
      <c r="D255" t="s">
        <v>875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 t="s">
        <v>11</v>
      </c>
    </row>
    <row r="256" spans="1:36" x14ac:dyDescent="0.2">
      <c r="A256" t="s">
        <v>170</v>
      </c>
      <c r="B256" t="s">
        <v>838</v>
      </c>
      <c r="C256" t="s">
        <v>1115</v>
      </c>
      <c r="D256" t="s">
        <v>875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 t="s">
        <v>11</v>
      </c>
    </row>
    <row r="257" spans="1:36" x14ac:dyDescent="0.2">
      <c r="A257" t="s">
        <v>171</v>
      </c>
      <c r="B257" t="s">
        <v>839</v>
      </c>
      <c r="C257" t="s">
        <v>1116</v>
      </c>
      <c r="D257" t="s">
        <v>875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 t="s">
        <v>11</v>
      </c>
    </row>
    <row r="258" spans="1:36" x14ac:dyDescent="0.2">
      <c r="A258" t="s">
        <v>172</v>
      </c>
      <c r="B258" t="s">
        <v>840</v>
      </c>
      <c r="C258" t="s">
        <v>1117</v>
      </c>
      <c r="D258" t="s">
        <v>875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 t="s">
        <v>11</v>
      </c>
    </row>
    <row r="259" spans="1:36" x14ac:dyDescent="0.2">
      <c r="A259" t="s">
        <v>173</v>
      </c>
      <c r="B259" t="s">
        <v>841</v>
      </c>
      <c r="C259" t="s">
        <v>1118</v>
      </c>
      <c r="D259" t="s">
        <v>875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 t="s">
        <v>11</v>
      </c>
    </row>
    <row r="260" spans="1:36" x14ac:dyDescent="0.2">
      <c r="A260" t="s">
        <v>220</v>
      </c>
      <c r="B260" t="s">
        <v>842</v>
      </c>
      <c r="C260" t="s">
        <v>1119</v>
      </c>
      <c r="D260" t="s">
        <v>875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 t="s">
        <v>11</v>
      </c>
    </row>
    <row r="261" spans="1:36" x14ac:dyDescent="0.2">
      <c r="A261" t="s">
        <v>221</v>
      </c>
      <c r="B261" t="s">
        <v>843</v>
      </c>
      <c r="C261" t="s">
        <v>1120</v>
      </c>
      <c r="D261" t="s">
        <v>875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 t="s">
        <v>11</v>
      </c>
    </row>
    <row r="262" spans="1:36" x14ac:dyDescent="0.2">
      <c r="A262" t="s">
        <v>167</v>
      </c>
      <c r="B262" t="s">
        <v>844</v>
      </c>
      <c r="C262" t="s">
        <v>1121</v>
      </c>
      <c r="D262" t="s">
        <v>875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 t="s">
        <v>11</v>
      </c>
    </row>
    <row r="263" spans="1:36" x14ac:dyDescent="0.2">
      <c r="A263" t="s">
        <v>174</v>
      </c>
      <c r="B263" t="s">
        <v>845</v>
      </c>
      <c r="C263" t="s">
        <v>1122</v>
      </c>
      <c r="D263" t="s">
        <v>875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 t="s">
        <v>11</v>
      </c>
    </row>
    <row r="264" spans="1:36" x14ac:dyDescent="0.2">
      <c r="A264" t="s">
        <v>175</v>
      </c>
      <c r="B264" t="s">
        <v>846</v>
      </c>
      <c r="C264" t="s">
        <v>1123</v>
      </c>
      <c r="D264" t="s">
        <v>875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 t="s">
        <v>11</v>
      </c>
    </row>
    <row r="265" spans="1:36" x14ac:dyDescent="0.2">
      <c r="A265" t="s">
        <v>176</v>
      </c>
      <c r="B265" t="s">
        <v>847</v>
      </c>
      <c r="C265" t="s">
        <v>1124</v>
      </c>
      <c r="D265" t="s">
        <v>875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 t="s">
        <v>11</v>
      </c>
    </row>
    <row r="266" spans="1:36" x14ac:dyDescent="0.2">
      <c r="A266" t="s">
        <v>177</v>
      </c>
      <c r="B266" t="s">
        <v>848</v>
      </c>
      <c r="C266" t="s">
        <v>1125</v>
      </c>
      <c r="D266" t="s">
        <v>875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 t="s">
        <v>11</v>
      </c>
    </row>
    <row r="267" spans="1:36" x14ac:dyDescent="0.2">
      <c r="A267" t="s">
        <v>178</v>
      </c>
      <c r="B267" t="s">
        <v>849</v>
      </c>
      <c r="C267" t="s">
        <v>1126</v>
      </c>
      <c r="D267" t="s">
        <v>875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 t="s">
        <v>11</v>
      </c>
    </row>
    <row r="268" spans="1:36" x14ac:dyDescent="0.2">
      <c r="A268" t="s">
        <v>222</v>
      </c>
      <c r="B268" t="s">
        <v>850</v>
      </c>
      <c r="C268" t="s">
        <v>1127</v>
      </c>
      <c r="D268" t="s">
        <v>875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 t="s">
        <v>11</v>
      </c>
    </row>
    <row r="269" spans="1:36" x14ac:dyDescent="0.2">
      <c r="A269" t="s">
        <v>223</v>
      </c>
      <c r="B269" t="s">
        <v>851</v>
      </c>
      <c r="C269" t="s">
        <v>1128</v>
      </c>
      <c r="D269" t="s">
        <v>875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 t="s">
        <v>11</v>
      </c>
    </row>
    <row r="270" spans="1:36" x14ac:dyDescent="0.2">
      <c r="A270" t="s">
        <v>19</v>
      </c>
      <c r="C270" t="s">
        <v>1129</v>
      </c>
    </row>
    <row r="271" spans="1:36" x14ac:dyDescent="0.2">
      <c r="A271" t="s">
        <v>168</v>
      </c>
      <c r="B271" t="s">
        <v>852</v>
      </c>
      <c r="C271" t="s">
        <v>1130</v>
      </c>
      <c r="D271" t="s">
        <v>875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 t="s">
        <v>11</v>
      </c>
    </row>
    <row r="272" spans="1:36" x14ac:dyDescent="0.2">
      <c r="A272" t="s">
        <v>169</v>
      </c>
      <c r="B272" t="s">
        <v>853</v>
      </c>
      <c r="C272" t="s">
        <v>1131</v>
      </c>
      <c r="D272" t="s">
        <v>875</v>
      </c>
      <c r="E272">
        <v>88.172400999999994</v>
      </c>
      <c r="F272">
        <v>86.399970999999994</v>
      </c>
      <c r="G272">
        <v>84.808952000000005</v>
      </c>
      <c r="H272">
        <v>83.233611999999994</v>
      </c>
      <c r="I272">
        <v>81.648314999999997</v>
      </c>
      <c r="J272">
        <v>80.139679000000001</v>
      </c>
      <c r="K272">
        <v>78.798721</v>
      </c>
      <c r="L272">
        <v>77.618668</v>
      </c>
      <c r="M272">
        <v>76.472381999999996</v>
      </c>
      <c r="N272">
        <v>75.381859000000006</v>
      </c>
      <c r="O272">
        <v>74.342078999999998</v>
      </c>
      <c r="P272">
        <v>73.351128000000003</v>
      </c>
      <c r="Q272">
        <v>72.405602000000002</v>
      </c>
      <c r="R272">
        <v>71.504470999999995</v>
      </c>
      <c r="S272">
        <v>70.623099999999994</v>
      </c>
      <c r="T272">
        <v>69.778694000000002</v>
      </c>
      <c r="U272">
        <v>68.970725999999999</v>
      </c>
      <c r="V272">
        <v>68.200232999999997</v>
      </c>
      <c r="W272">
        <v>67.468613000000005</v>
      </c>
      <c r="X272">
        <v>66.769904999999994</v>
      </c>
      <c r="Y272">
        <v>66.104263000000003</v>
      </c>
      <c r="Z272">
        <v>65.472054</v>
      </c>
      <c r="AA272">
        <v>64.86985</v>
      </c>
      <c r="AB272">
        <v>64.295096999999998</v>
      </c>
      <c r="AC272">
        <v>63.74736</v>
      </c>
      <c r="AD272">
        <v>63.225352999999998</v>
      </c>
      <c r="AE272">
        <v>62.727795</v>
      </c>
      <c r="AF272">
        <v>62.253174000000001</v>
      </c>
      <c r="AG272">
        <v>61.800902999999998</v>
      </c>
      <c r="AH272">
        <v>61.370162999999998</v>
      </c>
      <c r="AI272">
        <v>60.939297000000003</v>
      </c>
      <c r="AJ272" s="26">
        <v>-1.2E-2</v>
      </c>
    </row>
    <row r="273" spans="1:36" x14ac:dyDescent="0.2">
      <c r="A273" t="s">
        <v>170</v>
      </c>
      <c r="B273" t="s">
        <v>854</v>
      </c>
      <c r="C273" t="s">
        <v>1132</v>
      </c>
      <c r="D273" t="s">
        <v>875</v>
      </c>
      <c r="E273">
        <v>74.783653000000001</v>
      </c>
      <c r="F273">
        <v>73.357979</v>
      </c>
      <c r="G273">
        <v>71.953750999999997</v>
      </c>
      <c r="H273">
        <v>70.719711000000004</v>
      </c>
      <c r="I273">
        <v>69.347244000000003</v>
      </c>
      <c r="J273">
        <v>67.938430999999994</v>
      </c>
      <c r="K273">
        <v>66.553398000000001</v>
      </c>
      <c r="L273">
        <v>65.428207</v>
      </c>
      <c r="M273">
        <v>64.348526000000007</v>
      </c>
      <c r="N273">
        <v>63.318854999999999</v>
      </c>
      <c r="O273">
        <v>62.337359999999997</v>
      </c>
      <c r="P273">
        <v>61.402225000000001</v>
      </c>
      <c r="Q273">
        <v>60.510147000000003</v>
      </c>
      <c r="R273">
        <v>59.660384999999998</v>
      </c>
      <c r="S273">
        <v>58.827835</v>
      </c>
      <c r="T273">
        <v>58.029671</v>
      </c>
      <c r="U273">
        <v>57.267864000000003</v>
      </c>
      <c r="V273">
        <v>56.541992</v>
      </c>
      <c r="W273">
        <v>55.850093999999999</v>
      </c>
      <c r="X273">
        <v>55.190750000000001</v>
      </c>
      <c r="Y273">
        <v>54.562252000000001</v>
      </c>
      <c r="Z273">
        <v>53.965412000000001</v>
      </c>
      <c r="AA273">
        <v>53.396357999999999</v>
      </c>
      <c r="AB273">
        <v>52.853844000000002</v>
      </c>
      <c r="AC273">
        <v>52.336692999999997</v>
      </c>
      <c r="AD273">
        <v>51.843735000000002</v>
      </c>
      <c r="AE273">
        <v>51.373885999999999</v>
      </c>
      <c r="AF273">
        <v>50.926085999999998</v>
      </c>
      <c r="AG273">
        <v>50.499366999999999</v>
      </c>
      <c r="AH273">
        <v>50.092716000000003</v>
      </c>
      <c r="AI273">
        <v>49.685004999999997</v>
      </c>
      <c r="AJ273" s="26">
        <v>-1.4E-2</v>
      </c>
    </row>
    <row r="274" spans="1:36" x14ac:dyDescent="0.2">
      <c r="A274" t="s">
        <v>171</v>
      </c>
      <c r="B274" t="s">
        <v>855</v>
      </c>
      <c r="C274" t="s">
        <v>1133</v>
      </c>
      <c r="D274" t="s">
        <v>875</v>
      </c>
      <c r="E274">
        <v>73.265236000000002</v>
      </c>
      <c r="F274">
        <v>71.675255000000007</v>
      </c>
      <c r="G274">
        <v>70.154205000000005</v>
      </c>
      <c r="H274">
        <v>68.806030000000007</v>
      </c>
      <c r="I274">
        <v>67.396950000000004</v>
      </c>
      <c r="J274">
        <v>65.979461999999998</v>
      </c>
      <c r="K274">
        <v>64.717155000000005</v>
      </c>
      <c r="L274">
        <v>63.567290999999997</v>
      </c>
      <c r="M274">
        <v>62.464542000000002</v>
      </c>
      <c r="N274">
        <v>61.415835999999999</v>
      </c>
      <c r="O274">
        <v>60.416316999999999</v>
      </c>
      <c r="P274">
        <v>59.463650000000001</v>
      </c>
      <c r="Q274">
        <v>58.555145000000003</v>
      </c>
      <c r="R274">
        <v>57.689964000000003</v>
      </c>
      <c r="S274">
        <v>56.842804000000001</v>
      </c>
      <c r="T274">
        <v>56.030579000000003</v>
      </c>
      <c r="U274">
        <v>55.256138</v>
      </c>
      <c r="V274">
        <v>54.517795999999997</v>
      </c>
      <c r="W274">
        <v>53.813965000000003</v>
      </c>
      <c r="X274">
        <v>53.143303000000003</v>
      </c>
      <c r="Y274">
        <v>52.504173000000002</v>
      </c>
      <c r="Z274">
        <v>51.897263000000002</v>
      </c>
      <c r="AA274">
        <v>51.318451000000003</v>
      </c>
      <c r="AB274">
        <v>50.766724000000004</v>
      </c>
      <c r="AC274">
        <v>50.240696</v>
      </c>
      <c r="AD274">
        <v>49.739165999999997</v>
      </c>
      <c r="AE274">
        <v>49.261111999999997</v>
      </c>
      <c r="AF274">
        <v>48.805523000000001</v>
      </c>
      <c r="AG274">
        <v>48.371310999999999</v>
      </c>
      <c r="AH274">
        <v>47.957478000000002</v>
      </c>
      <c r="AI274">
        <v>47.542931000000003</v>
      </c>
      <c r="AJ274" s="26">
        <v>-1.4E-2</v>
      </c>
    </row>
    <row r="275" spans="1:36" x14ac:dyDescent="0.2">
      <c r="A275" t="s">
        <v>172</v>
      </c>
      <c r="B275" t="s">
        <v>856</v>
      </c>
      <c r="C275" t="s">
        <v>1134</v>
      </c>
      <c r="D275" t="s">
        <v>875</v>
      </c>
      <c r="E275">
        <v>83.906943999999996</v>
      </c>
      <c r="F275">
        <v>82.041374000000005</v>
      </c>
      <c r="G275">
        <v>80.345825000000005</v>
      </c>
      <c r="H275">
        <v>78.763321000000005</v>
      </c>
      <c r="I275">
        <v>77.225196999999994</v>
      </c>
      <c r="J275">
        <v>75.644737000000006</v>
      </c>
      <c r="K275">
        <v>74.246346000000003</v>
      </c>
      <c r="L275">
        <v>72.988158999999996</v>
      </c>
      <c r="M275">
        <v>71.776191999999995</v>
      </c>
      <c r="N275">
        <v>70.624649000000005</v>
      </c>
      <c r="O275">
        <v>69.526848000000001</v>
      </c>
      <c r="P275">
        <v>68.480041999999997</v>
      </c>
      <c r="Q275">
        <v>67.481780999999998</v>
      </c>
      <c r="R275">
        <v>66.530356999999995</v>
      </c>
      <c r="S275">
        <v>65.601089000000002</v>
      </c>
      <c r="T275">
        <v>64.710967999999994</v>
      </c>
      <c r="U275">
        <v>63.862594999999999</v>
      </c>
      <c r="V275">
        <v>63.053348999999997</v>
      </c>
      <c r="W275">
        <v>62.282322000000001</v>
      </c>
      <c r="X275">
        <v>61.547237000000003</v>
      </c>
      <c r="Y275">
        <v>60.846691</v>
      </c>
      <c r="Z275">
        <v>60.181182999999997</v>
      </c>
      <c r="AA275">
        <v>59.546557999999997</v>
      </c>
      <c r="AB275">
        <v>58.941462999999999</v>
      </c>
      <c r="AC275">
        <v>58.364528999999997</v>
      </c>
      <c r="AD275">
        <v>57.814396000000002</v>
      </c>
      <c r="AE275">
        <v>57.289917000000003</v>
      </c>
      <c r="AF275">
        <v>56.789988999999998</v>
      </c>
      <c r="AG275">
        <v>56.314644000000001</v>
      </c>
      <c r="AH275">
        <v>55.860928000000001</v>
      </c>
      <c r="AI275">
        <v>55.408726000000001</v>
      </c>
      <c r="AJ275" s="26">
        <v>-1.4E-2</v>
      </c>
    </row>
    <row r="276" spans="1:36" x14ac:dyDescent="0.2">
      <c r="A276" t="s">
        <v>173</v>
      </c>
      <c r="B276" t="s">
        <v>857</v>
      </c>
      <c r="C276" t="s">
        <v>1135</v>
      </c>
      <c r="D276" t="s">
        <v>875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 t="s">
        <v>11</v>
      </c>
    </row>
    <row r="277" spans="1:36" x14ac:dyDescent="0.2">
      <c r="A277" t="s">
        <v>220</v>
      </c>
      <c r="B277" t="s">
        <v>858</v>
      </c>
      <c r="C277" t="s">
        <v>1136</v>
      </c>
      <c r="D277" t="s">
        <v>875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 t="s">
        <v>11</v>
      </c>
    </row>
    <row r="278" spans="1:36" x14ac:dyDescent="0.2">
      <c r="A278" t="s">
        <v>221</v>
      </c>
      <c r="B278" t="s">
        <v>859</v>
      </c>
      <c r="C278" t="s">
        <v>1137</v>
      </c>
      <c r="D278" t="s">
        <v>875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 t="s">
        <v>11</v>
      </c>
    </row>
    <row r="279" spans="1:36" x14ac:dyDescent="0.2">
      <c r="A279" t="s">
        <v>167</v>
      </c>
      <c r="B279" t="s">
        <v>860</v>
      </c>
      <c r="C279" t="s">
        <v>1138</v>
      </c>
      <c r="D279" t="s">
        <v>875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 t="s">
        <v>11</v>
      </c>
    </row>
    <row r="280" spans="1:36" x14ac:dyDescent="0.2">
      <c r="A280" t="s">
        <v>174</v>
      </c>
      <c r="B280" t="s">
        <v>861</v>
      </c>
      <c r="C280" t="s">
        <v>1139</v>
      </c>
      <c r="D280" t="s">
        <v>875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 t="s">
        <v>11</v>
      </c>
    </row>
    <row r="281" spans="1:36" x14ac:dyDescent="0.2">
      <c r="A281" t="s">
        <v>175</v>
      </c>
      <c r="B281" t="s">
        <v>862</v>
      </c>
      <c r="C281" t="s">
        <v>1140</v>
      </c>
      <c r="D281" t="s">
        <v>875</v>
      </c>
      <c r="E281">
        <v>89.347449999999995</v>
      </c>
      <c r="F281">
        <v>87.329300000000003</v>
      </c>
      <c r="G281">
        <v>85.184134999999998</v>
      </c>
      <c r="H281">
        <v>83.320885000000004</v>
      </c>
      <c r="I281">
        <v>81.574569999999994</v>
      </c>
      <c r="J281">
        <v>79.828132999999994</v>
      </c>
      <c r="K281">
        <v>78.262009000000006</v>
      </c>
      <c r="L281">
        <v>76.773871999999997</v>
      </c>
      <c r="M281">
        <v>75.355675000000005</v>
      </c>
      <c r="N281">
        <v>74.006218000000004</v>
      </c>
      <c r="O281">
        <v>72.721878000000004</v>
      </c>
      <c r="P281">
        <v>71.499741</v>
      </c>
      <c r="Q281">
        <v>70.336685000000003</v>
      </c>
      <c r="R281">
        <v>69.242469999999997</v>
      </c>
      <c r="S281">
        <v>68.129729999999995</v>
      </c>
      <c r="T281">
        <v>67.051804000000004</v>
      </c>
      <c r="U281">
        <v>66.015197999999998</v>
      </c>
      <c r="V281">
        <v>65.026236999999995</v>
      </c>
      <c r="W281">
        <v>64.084609999999998</v>
      </c>
      <c r="X281">
        <v>63.185032</v>
      </c>
      <c r="Y281">
        <v>62.327117999999999</v>
      </c>
      <c r="Z281">
        <v>61.511372000000001</v>
      </c>
      <c r="AA281">
        <v>60.733131</v>
      </c>
      <c r="AB281">
        <v>59.989445000000003</v>
      </c>
      <c r="AC281">
        <v>59.279732000000003</v>
      </c>
      <c r="AD281">
        <v>58.602367000000001</v>
      </c>
      <c r="AE281">
        <v>57.955734</v>
      </c>
      <c r="AF281">
        <v>57.338303000000003</v>
      </c>
      <c r="AG281">
        <v>56.748973999999997</v>
      </c>
      <c r="AH281">
        <v>56.186554000000001</v>
      </c>
      <c r="AI281">
        <v>55.643371999999999</v>
      </c>
      <c r="AJ281" s="26">
        <v>-1.6E-2</v>
      </c>
    </row>
    <row r="282" spans="1:36" x14ac:dyDescent="0.2">
      <c r="A282" t="s">
        <v>176</v>
      </c>
      <c r="B282" t="s">
        <v>863</v>
      </c>
      <c r="C282" t="s">
        <v>1141</v>
      </c>
      <c r="D282" t="s">
        <v>875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 t="s">
        <v>11</v>
      </c>
    </row>
    <row r="283" spans="1:36" x14ac:dyDescent="0.2">
      <c r="A283" t="s">
        <v>177</v>
      </c>
      <c r="B283" t="s">
        <v>864</v>
      </c>
      <c r="C283" t="s">
        <v>1142</v>
      </c>
      <c r="D283" t="s">
        <v>875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 t="s">
        <v>11</v>
      </c>
    </row>
    <row r="284" spans="1:36" x14ac:dyDescent="0.2">
      <c r="A284" t="s">
        <v>178</v>
      </c>
      <c r="B284" t="s">
        <v>865</v>
      </c>
      <c r="C284" t="s">
        <v>1143</v>
      </c>
      <c r="D284" t="s">
        <v>875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 t="s">
        <v>11</v>
      </c>
    </row>
    <row r="285" spans="1:36" x14ac:dyDescent="0.2">
      <c r="A285" t="s">
        <v>222</v>
      </c>
      <c r="B285" t="s">
        <v>866</v>
      </c>
      <c r="C285" t="s">
        <v>1144</v>
      </c>
      <c r="D285" t="s">
        <v>875</v>
      </c>
      <c r="E285">
        <v>80.477905000000007</v>
      </c>
      <c r="F285">
        <v>78.751418999999999</v>
      </c>
      <c r="G285">
        <v>77.003074999999995</v>
      </c>
      <c r="H285">
        <v>75.456397999999993</v>
      </c>
      <c r="I285">
        <v>73.929458999999994</v>
      </c>
      <c r="J285">
        <v>72.294196999999997</v>
      </c>
      <c r="K285">
        <v>70.989058999999997</v>
      </c>
      <c r="L285">
        <v>69.744399999999999</v>
      </c>
      <c r="M285">
        <v>68.558823000000004</v>
      </c>
      <c r="N285">
        <v>67.430976999999999</v>
      </c>
      <c r="O285">
        <v>66.358001999999999</v>
      </c>
      <c r="P285">
        <v>65.336844999999997</v>
      </c>
      <c r="Q285">
        <v>64.366050999999999</v>
      </c>
      <c r="R285">
        <v>63.441989999999997</v>
      </c>
      <c r="S285">
        <v>62.495831000000003</v>
      </c>
      <c r="T285">
        <v>61.581062000000003</v>
      </c>
      <c r="U285">
        <v>60.708365999999998</v>
      </c>
      <c r="V285">
        <v>59.875537999999999</v>
      </c>
      <c r="W285">
        <v>59.080765</v>
      </c>
      <c r="X285">
        <v>58.322186000000002</v>
      </c>
      <c r="Y285">
        <v>57.598438000000002</v>
      </c>
      <c r="Z285">
        <v>56.909958000000003</v>
      </c>
      <c r="AA285">
        <v>56.252605000000003</v>
      </c>
      <c r="AB285">
        <v>55.625011000000001</v>
      </c>
      <c r="AC285">
        <v>55.025902000000002</v>
      </c>
      <c r="AD285">
        <v>54.453747</v>
      </c>
      <c r="AE285">
        <v>53.907600000000002</v>
      </c>
      <c r="AF285">
        <v>53.386367999999997</v>
      </c>
      <c r="AG285">
        <v>52.888924000000003</v>
      </c>
      <c r="AH285">
        <v>52.41404</v>
      </c>
      <c r="AI285">
        <v>51.954661999999999</v>
      </c>
      <c r="AJ285" s="26">
        <v>-1.4E-2</v>
      </c>
    </row>
    <row r="286" spans="1:36" x14ac:dyDescent="0.2">
      <c r="A286" t="s">
        <v>223</v>
      </c>
      <c r="B286" t="s">
        <v>867</v>
      </c>
      <c r="C286" t="s">
        <v>1145</v>
      </c>
      <c r="D286" t="s">
        <v>875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91.811638000000002</v>
      </c>
      <c r="K286">
        <v>90.202820000000003</v>
      </c>
      <c r="L286">
        <v>88.681908000000007</v>
      </c>
      <c r="M286">
        <v>87.225487000000001</v>
      </c>
      <c r="N286">
        <v>85.840294</v>
      </c>
      <c r="O286">
        <v>84.520698999999993</v>
      </c>
      <c r="P286">
        <v>83.263779</v>
      </c>
      <c r="Q286">
        <v>82.067604000000003</v>
      </c>
      <c r="R286">
        <v>80.925460999999999</v>
      </c>
      <c r="S286">
        <v>79.77346</v>
      </c>
      <c r="T286">
        <v>78.662041000000002</v>
      </c>
      <c r="U286">
        <v>77.601089000000002</v>
      </c>
      <c r="V286">
        <v>76.589836000000005</v>
      </c>
      <c r="W286">
        <v>75.628685000000004</v>
      </c>
      <c r="X286">
        <v>74.710541000000006</v>
      </c>
      <c r="Y286">
        <v>73.835059999999999</v>
      </c>
      <c r="Z286">
        <v>73.002860999999996</v>
      </c>
      <c r="AA286">
        <v>72.208365999999998</v>
      </c>
      <c r="AB286">
        <v>71.448868000000004</v>
      </c>
      <c r="AC286">
        <v>70.723640000000003</v>
      </c>
      <c r="AD286">
        <v>70.031470999999996</v>
      </c>
      <c r="AE286">
        <v>69.370407</v>
      </c>
      <c r="AF286">
        <v>68.738997999999995</v>
      </c>
      <c r="AG286">
        <v>68.136154000000005</v>
      </c>
      <c r="AH286">
        <v>67.560783000000001</v>
      </c>
      <c r="AI286">
        <v>67.005081000000004</v>
      </c>
      <c r="AJ286" t="s">
        <v>11</v>
      </c>
    </row>
    <row r="287" spans="1:36" x14ac:dyDescent="0.2">
      <c r="A287" t="s">
        <v>18</v>
      </c>
      <c r="C287" t="s">
        <v>1146</v>
      </c>
    </row>
    <row r="288" spans="1:36" x14ac:dyDescent="0.2">
      <c r="A288" t="s">
        <v>162</v>
      </c>
      <c r="B288" t="s">
        <v>868</v>
      </c>
      <c r="C288" t="s">
        <v>1147</v>
      </c>
      <c r="D288" t="s">
        <v>875</v>
      </c>
      <c r="E288">
        <v>32.769450999999997</v>
      </c>
      <c r="F288">
        <v>32.591873</v>
      </c>
      <c r="G288">
        <v>32.700924000000001</v>
      </c>
      <c r="H288">
        <v>32.869759000000002</v>
      </c>
      <c r="I288">
        <v>33.046627000000001</v>
      </c>
      <c r="J288">
        <v>33.260998000000001</v>
      </c>
      <c r="K288">
        <v>33.494610000000002</v>
      </c>
      <c r="L288">
        <v>33.584727999999998</v>
      </c>
      <c r="M288">
        <v>33.698120000000003</v>
      </c>
      <c r="N288">
        <v>33.803856000000003</v>
      </c>
      <c r="O288">
        <v>33.908954999999999</v>
      </c>
      <c r="P288">
        <v>34.064877000000003</v>
      </c>
      <c r="Q288">
        <v>34.190910000000002</v>
      </c>
      <c r="R288">
        <v>34.338799000000002</v>
      </c>
      <c r="S288">
        <v>34.461533000000003</v>
      </c>
      <c r="T288">
        <v>34.609535000000001</v>
      </c>
      <c r="U288">
        <v>34.728625999999998</v>
      </c>
      <c r="V288">
        <v>34.851944000000003</v>
      </c>
      <c r="W288">
        <v>34.978706000000003</v>
      </c>
      <c r="X288">
        <v>35.112437999999997</v>
      </c>
      <c r="Y288">
        <v>35.233584999999998</v>
      </c>
      <c r="Z288">
        <v>35.347152999999999</v>
      </c>
      <c r="AA288">
        <v>35.456684000000003</v>
      </c>
      <c r="AB288">
        <v>35.562538000000004</v>
      </c>
      <c r="AC288">
        <v>35.671512999999997</v>
      </c>
      <c r="AD288">
        <v>35.783752</v>
      </c>
      <c r="AE288">
        <v>35.906543999999997</v>
      </c>
      <c r="AF288">
        <v>36.019584999999999</v>
      </c>
      <c r="AG288">
        <v>36.141815000000001</v>
      </c>
      <c r="AH288">
        <v>36.259056000000001</v>
      </c>
      <c r="AI288">
        <v>36.369503000000002</v>
      </c>
      <c r="AJ288" s="26">
        <v>3.0000000000000001E-3</v>
      </c>
    </row>
    <row r="289" spans="1:36" x14ac:dyDescent="0.2">
      <c r="A289" t="s">
        <v>869</v>
      </c>
      <c r="B289" t="s">
        <v>870</v>
      </c>
      <c r="C289" t="s">
        <v>1148</v>
      </c>
      <c r="D289" t="s">
        <v>875</v>
      </c>
      <c r="E289">
        <v>39.941982000000003</v>
      </c>
      <c r="F289">
        <v>40.229304999999997</v>
      </c>
      <c r="G289">
        <v>40.372523999999999</v>
      </c>
      <c r="H289">
        <v>40.548457999999997</v>
      </c>
      <c r="I289">
        <v>40.697215999999997</v>
      </c>
      <c r="J289">
        <v>40.931778000000001</v>
      </c>
      <c r="K289">
        <v>41.177677000000003</v>
      </c>
      <c r="L289">
        <v>41.314140000000002</v>
      </c>
      <c r="M289">
        <v>41.433619999999998</v>
      </c>
      <c r="N289">
        <v>41.556064999999997</v>
      </c>
      <c r="O289">
        <v>41.694907999999998</v>
      </c>
      <c r="P289">
        <v>41.822429999999997</v>
      </c>
      <c r="Q289">
        <v>41.965702</v>
      </c>
      <c r="R289">
        <v>42.100906000000002</v>
      </c>
      <c r="S289">
        <v>42.180202000000001</v>
      </c>
      <c r="T289">
        <v>42.237834999999997</v>
      </c>
      <c r="U289">
        <v>42.299709</v>
      </c>
      <c r="V289">
        <v>42.360905000000002</v>
      </c>
      <c r="W289">
        <v>42.430275000000002</v>
      </c>
      <c r="X289">
        <v>42.492035000000001</v>
      </c>
      <c r="Y289">
        <v>42.557076000000002</v>
      </c>
      <c r="Z289">
        <v>42.610550000000003</v>
      </c>
      <c r="AA289">
        <v>42.661816000000002</v>
      </c>
      <c r="AB289">
        <v>42.713527999999997</v>
      </c>
      <c r="AC289">
        <v>42.767307000000002</v>
      </c>
      <c r="AD289">
        <v>42.826000000000001</v>
      </c>
      <c r="AE289">
        <v>42.879238000000001</v>
      </c>
      <c r="AF289">
        <v>42.935203999999999</v>
      </c>
      <c r="AG289">
        <v>42.991306000000002</v>
      </c>
      <c r="AH289">
        <v>43.056125999999999</v>
      </c>
      <c r="AI289">
        <v>43.113705000000003</v>
      </c>
      <c r="AJ289" s="26">
        <v>3.0000000000000001E-3</v>
      </c>
    </row>
    <row r="290" spans="1:36" x14ac:dyDescent="0.2">
      <c r="A290" t="s">
        <v>871</v>
      </c>
      <c r="B290" t="s">
        <v>872</v>
      </c>
      <c r="C290" t="s">
        <v>1149</v>
      </c>
      <c r="D290" t="s">
        <v>875</v>
      </c>
      <c r="E290">
        <v>37.150776</v>
      </c>
      <c r="F290">
        <v>37.329200999999998</v>
      </c>
      <c r="G290">
        <v>37.349173999999998</v>
      </c>
      <c r="H290">
        <v>37.549923</v>
      </c>
      <c r="I290">
        <v>37.753886999999999</v>
      </c>
      <c r="J290">
        <v>38.015255000000003</v>
      </c>
      <c r="K290">
        <v>38.282100999999997</v>
      </c>
      <c r="L290">
        <v>38.401299000000002</v>
      </c>
      <c r="M290">
        <v>38.512829000000004</v>
      </c>
      <c r="N290">
        <v>38.620037000000004</v>
      </c>
      <c r="O290">
        <v>38.697291999999997</v>
      </c>
      <c r="P290">
        <v>38.828285000000001</v>
      </c>
      <c r="Q290">
        <v>38.955196000000001</v>
      </c>
      <c r="R290">
        <v>39.085788999999998</v>
      </c>
      <c r="S290">
        <v>39.163445000000003</v>
      </c>
      <c r="T290">
        <v>39.267868</v>
      </c>
      <c r="U290">
        <v>39.364154999999997</v>
      </c>
      <c r="V290">
        <v>39.452067999999997</v>
      </c>
      <c r="W290">
        <v>39.543438000000002</v>
      </c>
      <c r="X290">
        <v>39.642463999999997</v>
      </c>
      <c r="Y290">
        <v>39.733432999999998</v>
      </c>
      <c r="Z290">
        <v>39.813343000000003</v>
      </c>
      <c r="AA290">
        <v>39.894359999999999</v>
      </c>
      <c r="AB290">
        <v>39.972084000000002</v>
      </c>
      <c r="AC290">
        <v>40.048954000000002</v>
      </c>
      <c r="AD290">
        <v>40.125397</v>
      </c>
      <c r="AE290">
        <v>40.210391999999999</v>
      </c>
      <c r="AF290">
        <v>40.293303999999999</v>
      </c>
      <c r="AG290">
        <v>40.382111000000002</v>
      </c>
      <c r="AH290">
        <v>40.468983000000001</v>
      </c>
      <c r="AI290">
        <v>40.547939</v>
      </c>
      <c r="AJ290" s="26">
        <v>3.0000000000000001E-3</v>
      </c>
    </row>
  </sheetData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254"/>
  <sheetViews>
    <sheetView workbookViewId="0">
      <selection activeCell="B15" sqref="B15"/>
    </sheetView>
  </sheetViews>
  <sheetFormatPr baseColWidth="10" defaultColWidth="8.83203125" defaultRowHeight="15" x14ac:dyDescent="0.2"/>
  <cols>
    <col min="1" max="1" width="26" bestFit="1" customWidth="1"/>
  </cols>
  <sheetData>
    <row r="1" spans="1:33" s="2" customFormat="1" x14ac:dyDescent="0.2">
      <c r="A1" s="2" t="s">
        <v>208</v>
      </c>
    </row>
    <row r="2" spans="1:33" x14ac:dyDescent="0.2">
      <c r="B2">
        <v>2019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">
      <c r="A3" t="str">
        <f>'AEO 39'!A22</f>
        <v>100 Mile Electric Vehicle</v>
      </c>
      <c r="B3">
        <f>'AEO 39'!E22</f>
        <v>0.2087</v>
      </c>
      <c r="C3">
        <f>'AEO 39'!F22</f>
        <v>0.20768200000000001</v>
      </c>
      <c r="D3">
        <f>'AEO 39'!G22</f>
        <v>0.20613000000000001</v>
      </c>
      <c r="E3">
        <f>'AEO 39'!H22</f>
        <v>0.203787</v>
      </c>
      <c r="F3">
        <f>'AEO 39'!I22</f>
        <v>0.200711</v>
      </c>
      <c r="G3">
        <f>'AEO 39'!J22</f>
        <v>0.19672600000000001</v>
      </c>
      <c r="H3">
        <f>'AEO 39'!K22</f>
        <v>0.19148899999999999</v>
      </c>
      <c r="I3">
        <f>'AEO 39'!L22</f>
        <v>0.18455099999999999</v>
      </c>
      <c r="J3">
        <f>'AEO 39'!M22</f>
        <v>0.17594799999999999</v>
      </c>
      <c r="K3">
        <f>'AEO 39'!N22</f>
        <v>0.16594400000000001</v>
      </c>
      <c r="L3">
        <f>'AEO 39'!O22</f>
        <v>0.15429899999999999</v>
      </c>
      <c r="M3">
        <f>'AEO 39'!P22</f>
        <v>0.14205899999999999</v>
      </c>
      <c r="N3">
        <f>'AEO 39'!Q22</f>
        <v>0.129521</v>
      </c>
      <c r="O3">
        <f>'AEO 39'!R22</f>
        <v>0.11765399999999999</v>
      </c>
      <c r="P3">
        <f>'AEO 39'!S22</f>
        <v>0.10667500000000001</v>
      </c>
      <c r="Q3">
        <f>'AEO 39'!T22</f>
        <v>9.7340999999999997E-2</v>
      </c>
      <c r="R3">
        <f>'AEO 39'!U22</f>
        <v>8.9383000000000004E-2</v>
      </c>
      <c r="S3">
        <f>'AEO 39'!V22</f>
        <v>8.2893999999999995E-2</v>
      </c>
      <c r="T3">
        <f>'AEO 39'!W22</f>
        <v>7.7835000000000001E-2</v>
      </c>
      <c r="U3">
        <f>'AEO 39'!X22</f>
        <v>7.4071999999999999E-2</v>
      </c>
      <c r="V3">
        <f>'AEO 39'!Y22</f>
        <v>7.1455000000000005E-2</v>
      </c>
      <c r="W3">
        <f>'AEO 39'!Z22</f>
        <v>6.9825999999999999E-2</v>
      </c>
      <c r="X3">
        <f>'AEO 39'!AA22</f>
        <v>6.8859000000000004E-2</v>
      </c>
      <c r="Y3">
        <f>'AEO 39'!AB22</f>
        <v>6.8306000000000006E-2</v>
      </c>
      <c r="Z3">
        <f>'AEO 39'!AC22</f>
        <v>6.7977999999999997E-2</v>
      </c>
      <c r="AA3">
        <f>'AEO 39'!AD22</f>
        <v>6.7784999999999998E-2</v>
      </c>
      <c r="AB3">
        <f>'AEO 39'!AE22</f>
        <v>6.7623000000000003E-2</v>
      </c>
      <c r="AC3">
        <f>'AEO 39'!AF22</f>
        <v>6.7468E-2</v>
      </c>
      <c r="AD3">
        <f>'AEO 39'!AG22</f>
        <v>6.7344000000000001E-2</v>
      </c>
      <c r="AE3">
        <f>'AEO 39'!AH22</f>
        <v>6.7206000000000002E-2</v>
      </c>
      <c r="AF3">
        <f>'AEO 39'!AI22</f>
        <v>6.7040000000000002E-2</v>
      </c>
      <c r="AG3">
        <f>'AEO 39'!AJ22</f>
        <v>-3.6999999999999998E-2</v>
      </c>
    </row>
    <row r="4" spans="1:33" x14ac:dyDescent="0.2">
      <c r="A4" t="str">
        <f>'AEO 39'!A23</f>
        <v>200 Mile Electric Vehicle</v>
      </c>
      <c r="B4">
        <f>'AEO 39'!E23</f>
        <v>0.17965500000000001</v>
      </c>
      <c r="C4">
        <f>'AEO 39'!F23</f>
        <v>0.22212899999999999</v>
      </c>
      <c r="D4">
        <f>'AEO 39'!G23</f>
        <v>0.265959</v>
      </c>
      <c r="E4">
        <f>'AEO 39'!H23</f>
        <v>0.30646400000000001</v>
      </c>
      <c r="F4">
        <f>'AEO 39'!I23</f>
        <v>0.34507900000000002</v>
      </c>
      <c r="G4">
        <f>'AEO 39'!J23</f>
        <v>0.38316800000000001</v>
      </c>
      <c r="H4">
        <f>'AEO 39'!K23</f>
        <v>0.42010599999999998</v>
      </c>
      <c r="I4">
        <f>'AEO 39'!L23</f>
        <v>0.45754400000000001</v>
      </c>
      <c r="J4">
        <f>'AEO 39'!M23</f>
        <v>0.49723899999999999</v>
      </c>
      <c r="K4">
        <f>'AEO 39'!N23</f>
        <v>0.53971599999999997</v>
      </c>
      <c r="L4">
        <f>'AEO 39'!O23</f>
        <v>0.58685100000000001</v>
      </c>
      <c r="M4">
        <f>'AEO 39'!P23</f>
        <v>0.63760399999999995</v>
      </c>
      <c r="N4">
        <f>'AEO 39'!Q23</f>
        <v>0.69262599999999996</v>
      </c>
      <c r="O4">
        <f>'AEO 39'!R23</f>
        <v>0.75208399999999997</v>
      </c>
      <c r="P4">
        <f>'AEO 39'!S23</f>
        <v>0.81565500000000002</v>
      </c>
      <c r="Q4">
        <f>'AEO 39'!T23</f>
        <v>0.88262399999999996</v>
      </c>
      <c r="R4">
        <f>'AEO 39'!U23</f>
        <v>0.952152</v>
      </c>
      <c r="S4">
        <f>'AEO 39'!V23</f>
        <v>1.025126</v>
      </c>
      <c r="T4">
        <f>'AEO 39'!W23</f>
        <v>1.102357</v>
      </c>
      <c r="U4">
        <f>'AEO 39'!X23</f>
        <v>1.183562</v>
      </c>
      <c r="V4">
        <f>'AEO 39'!Y23</f>
        <v>1.268491</v>
      </c>
      <c r="W4">
        <f>'AEO 39'!Z23</f>
        <v>1.356409</v>
      </c>
      <c r="X4">
        <f>'AEO 39'!AA23</f>
        <v>1.4472419999999999</v>
      </c>
      <c r="Y4">
        <f>'AEO 39'!AB23</f>
        <v>1.540664</v>
      </c>
      <c r="Z4">
        <f>'AEO 39'!AC23</f>
        <v>1.637078</v>
      </c>
      <c r="AA4">
        <f>'AEO 39'!AD23</f>
        <v>1.7379260000000001</v>
      </c>
      <c r="AB4">
        <f>'AEO 39'!AE23</f>
        <v>1.839939</v>
      </c>
      <c r="AC4">
        <f>'AEO 39'!AF23</f>
        <v>1.9426680000000001</v>
      </c>
      <c r="AD4">
        <f>'AEO 39'!AG23</f>
        <v>2.0472679999999999</v>
      </c>
      <c r="AE4">
        <f>'AEO 39'!AH23</f>
        <v>2.1525720000000002</v>
      </c>
      <c r="AF4">
        <f>'AEO 39'!AI23</f>
        <v>2.2580339999999999</v>
      </c>
      <c r="AG4">
        <f>'AEO 39'!AJ23</f>
        <v>8.7999999999999995E-2</v>
      </c>
    </row>
    <row r="5" spans="1:33" x14ac:dyDescent="0.2">
      <c r="A5" t="str">
        <f>'AEO 39'!A24</f>
        <v>300 Mile Electric Vehicle</v>
      </c>
      <c r="B5">
        <f>'AEO 39'!E24</f>
        <v>0.39378200000000002</v>
      </c>
      <c r="C5">
        <f>'AEO 39'!F24</f>
        <v>0.450104</v>
      </c>
      <c r="D5">
        <f>'AEO 39'!G24</f>
        <v>0.51450600000000002</v>
      </c>
      <c r="E5">
        <f>'AEO 39'!H24</f>
        <v>0.58398899999999998</v>
      </c>
      <c r="F5">
        <f>'AEO 39'!I24</f>
        <v>0.65822499999999995</v>
      </c>
      <c r="G5">
        <f>'AEO 39'!J24</f>
        <v>0.73449299999999995</v>
      </c>
      <c r="H5">
        <f>'AEO 39'!K24</f>
        <v>0.81456399999999995</v>
      </c>
      <c r="I5">
        <f>'AEO 39'!L24</f>
        <v>0.89784200000000003</v>
      </c>
      <c r="J5">
        <f>'AEO 39'!M24</f>
        <v>0.98907999999999996</v>
      </c>
      <c r="K5">
        <f>'AEO 39'!N24</f>
        <v>1.0886169999999999</v>
      </c>
      <c r="L5">
        <f>'AEO 39'!O24</f>
        <v>1.1990780000000001</v>
      </c>
      <c r="M5">
        <f>'AEO 39'!P24</f>
        <v>1.325061</v>
      </c>
      <c r="N5">
        <f>'AEO 39'!Q24</f>
        <v>1.4654959999999999</v>
      </c>
      <c r="O5">
        <f>'AEO 39'!R24</f>
        <v>1.622568</v>
      </c>
      <c r="P5">
        <f>'AEO 39'!S24</f>
        <v>1.7993159999999999</v>
      </c>
      <c r="Q5">
        <f>'AEO 39'!T24</f>
        <v>1.9981549999999999</v>
      </c>
      <c r="R5">
        <f>'AEO 39'!U24</f>
        <v>2.21509</v>
      </c>
      <c r="S5">
        <f>'AEO 39'!V24</f>
        <v>2.4525389999999998</v>
      </c>
      <c r="T5">
        <f>'AEO 39'!W24</f>
        <v>2.714334</v>
      </c>
      <c r="U5">
        <f>'AEO 39'!X24</f>
        <v>2.9972940000000001</v>
      </c>
      <c r="V5">
        <f>'AEO 39'!Y24</f>
        <v>3.2987549999999999</v>
      </c>
      <c r="W5">
        <f>'AEO 39'!Z24</f>
        <v>3.6131519999999999</v>
      </c>
      <c r="X5">
        <f>'AEO 39'!AA24</f>
        <v>3.9389460000000001</v>
      </c>
      <c r="Y5">
        <f>'AEO 39'!AB24</f>
        <v>4.2739240000000001</v>
      </c>
      <c r="Z5">
        <f>'AEO 39'!AC24</f>
        <v>4.6189939999999998</v>
      </c>
      <c r="AA5">
        <f>'AEO 39'!AD24</f>
        <v>4.9779580000000001</v>
      </c>
      <c r="AB5">
        <f>'AEO 39'!AE24</f>
        <v>5.3442699999999999</v>
      </c>
      <c r="AC5">
        <f>'AEO 39'!AF24</f>
        <v>5.713794</v>
      </c>
      <c r="AD5">
        <f>'AEO 39'!AG24</f>
        <v>6.0918049999999999</v>
      </c>
      <c r="AE5">
        <f>'AEO 39'!AH24</f>
        <v>6.4715499999999997</v>
      </c>
      <c r="AF5">
        <f>'AEO 39'!AI24</f>
        <v>6.8537359999999996</v>
      </c>
      <c r="AG5">
        <f>'AEO 39'!AJ24</f>
        <v>0.1</v>
      </c>
    </row>
    <row r="6" spans="1:33" x14ac:dyDescent="0.2">
      <c r="A6" t="str">
        <f>'AEO 39'!A25</f>
        <v>Plug-in 10 Gasoline Hybrid</v>
      </c>
      <c r="B6">
        <f>'AEO 39'!E25</f>
        <v>0.330181</v>
      </c>
      <c r="C6">
        <f>'AEO 39'!F25</f>
        <v>0.35549599999999998</v>
      </c>
      <c r="D6">
        <f>'AEO 39'!G25</f>
        <v>0.38544800000000001</v>
      </c>
      <c r="E6">
        <f>'AEO 39'!H25</f>
        <v>0.41725200000000001</v>
      </c>
      <c r="F6">
        <f>'AEO 39'!I25</f>
        <v>0.45290900000000001</v>
      </c>
      <c r="G6">
        <f>'AEO 39'!J25</f>
        <v>0.49380499999999999</v>
      </c>
      <c r="H6">
        <f>'AEO 39'!K25</f>
        <v>0.53930599999999995</v>
      </c>
      <c r="I6">
        <f>'AEO 39'!L25</f>
        <v>0.59024399999999999</v>
      </c>
      <c r="J6">
        <f>'AEO 39'!M25</f>
        <v>0.64920999999999995</v>
      </c>
      <c r="K6">
        <f>'AEO 39'!N25</f>
        <v>0.70793300000000003</v>
      </c>
      <c r="L6">
        <f>'AEO 39'!O25</f>
        <v>0.76692199999999999</v>
      </c>
      <c r="M6">
        <f>'AEO 39'!P25</f>
        <v>0.82308499999999996</v>
      </c>
      <c r="N6">
        <f>'AEO 39'!Q25</f>
        <v>0.87771999999999994</v>
      </c>
      <c r="O6">
        <f>'AEO 39'!R25</f>
        <v>0.93003000000000002</v>
      </c>
      <c r="P6">
        <f>'AEO 39'!S25</f>
        <v>0.98112500000000002</v>
      </c>
      <c r="Q6">
        <f>'AEO 39'!T25</f>
        <v>1.029431</v>
      </c>
      <c r="R6">
        <f>'AEO 39'!U25</f>
        <v>1.075437</v>
      </c>
      <c r="S6">
        <f>'AEO 39'!V25</f>
        <v>1.119067</v>
      </c>
      <c r="T6">
        <f>'AEO 39'!W25</f>
        <v>1.15967</v>
      </c>
      <c r="U6">
        <f>'AEO 39'!X25</f>
        <v>1.1958899999999999</v>
      </c>
      <c r="V6">
        <f>'AEO 39'!Y25</f>
        <v>1.2282040000000001</v>
      </c>
      <c r="W6">
        <f>'AEO 39'!Z25</f>
        <v>1.2556480000000001</v>
      </c>
      <c r="X6">
        <f>'AEO 39'!AA25</f>
        <v>1.277728</v>
      </c>
      <c r="Y6">
        <f>'AEO 39'!AB25</f>
        <v>1.294246</v>
      </c>
      <c r="Z6">
        <f>'AEO 39'!AC25</f>
        <v>1.3050440000000001</v>
      </c>
      <c r="AA6">
        <f>'AEO 39'!AD25</f>
        <v>1.3112349999999999</v>
      </c>
      <c r="AB6">
        <f>'AEO 39'!AE25</f>
        <v>1.311623</v>
      </c>
      <c r="AC6">
        <f>'AEO 39'!AF25</f>
        <v>1.3068219999999999</v>
      </c>
      <c r="AD6">
        <f>'AEO 39'!AG25</f>
        <v>1.29775</v>
      </c>
      <c r="AE6">
        <f>'AEO 39'!AH25</f>
        <v>1.2845800000000001</v>
      </c>
      <c r="AF6">
        <f>'AEO 39'!AI25</f>
        <v>1.267598</v>
      </c>
      <c r="AG6">
        <f>'AEO 39'!AJ25</f>
        <v>4.5999999999999999E-2</v>
      </c>
    </row>
    <row r="7" spans="1:33" x14ac:dyDescent="0.2">
      <c r="A7" t="str">
        <f>'AEO 39'!A26</f>
        <v>Plug-in 40 Gasoline Hybrid</v>
      </c>
      <c r="B7">
        <f>'AEO 39'!E26</f>
        <v>0.17662900000000001</v>
      </c>
      <c r="C7">
        <f>'AEO 39'!F26</f>
        <v>0.18027299999999999</v>
      </c>
      <c r="D7">
        <f>'AEO 39'!G26</f>
        <v>0.183</v>
      </c>
      <c r="E7">
        <f>'AEO 39'!H26</f>
        <v>0.18439700000000001</v>
      </c>
      <c r="F7">
        <f>'AEO 39'!I26</f>
        <v>0.18485599999999999</v>
      </c>
      <c r="G7">
        <f>'AEO 39'!J26</f>
        <v>0.18441099999999999</v>
      </c>
      <c r="H7">
        <f>'AEO 39'!K26</f>
        <v>0.18298600000000001</v>
      </c>
      <c r="I7">
        <f>'AEO 39'!L26</f>
        <v>0.180337</v>
      </c>
      <c r="J7">
        <f>'AEO 39'!M26</f>
        <v>0.176455</v>
      </c>
      <c r="K7">
        <f>'AEO 39'!N26</f>
        <v>0.17153099999999999</v>
      </c>
      <c r="L7">
        <f>'AEO 39'!O26</f>
        <v>0.16623299999999999</v>
      </c>
      <c r="M7">
        <f>'AEO 39'!P26</f>
        <v>0.16072900000000001</v>
      </c>
      <c r="N7">
        <f>'AEO 39'!Q26</f>
        <v>0.15484899999999999</v>
      </c>
      <c r="O7">
        <f>'AEO 39'!R26</f>
        <v>0.149003</v>
      </c>
      <c r="P7">
        <f>'AEO 39'!S26</f>
        <v>0.143009</v>
      </c>
      <c r="Q7">
        <f>'AEO 39'!T26</f>
        <v>0.13781099999999999</v>
      </c>
      <c r="R7">
        <f>'AEO 39'!U26</f>
        <v>0.13356899999999999</v>
      </c>
      <c r="S7">
        <f>'AEO 39'!V26</f>
        <v>0.13078400000000001</v>
      </c>
      <c r="T7">
        <f>'AEO 39'!W26</f>
        <v>0.12887999999999999</v>
      </c>
      <c r="U7">
        <f>'AEO 39'!X26</f>
        <v>0.12791</v>
      </c>
      <c r="V7">
        <f>'AEO 39'!Y26</f>
        <v>0.12751899999999999</v>
      </c>
      <c r="W7">
        <f>'AEO 39'!Z26</f>
        <v>0.12773799999999999</v>
      </c>
      <c r="X7">
        <f>'AEO 39'!AA26</f>
        <v>0.12854499999999999</v>
      </c>
      <c r="Y7">
        <f>'AEO 39'!AB26</f>
        <v>0.12965099999999999</v>
      </c>
      <c r="Z7">
        <f>'AEO 39'!AC26</f>
        <v>0.130829</v>
      </c>
      <c r="AA7">
        <f>'AEO 39'!AD26</f>
        <v>0.132134</v>
      </c>
      <c r="AB7">
        <f>'AEO 39'!AE26</f>
        <v>0.13322800000000001</v>
      </c>
      <c r="AC7">
        <f>'AEO 39'!AF26</f>
        <v>0.134071</v>
      </c>
      <c r="AD7">
        <f>'AEO 39'!AG26</f>
        <v>0.134714</v>
      </c>
      <c r="AE7">
        <f>'AEO 39'!AH26</f>
        <v>0.1351</v>
      </c>
      <c r="AF7">
        <f>'AEO 39'!AI26</f>
        <v>0.135216</v>
      </c>
      <c r="AG7">
        <f>'AEO 39'!AJ26</f>
        <v>-8.9999999999999993E-3</v>
      </c>
    </row>
    <row r="9" spans="1:33" s="2" customFormat="1" x14ac:dyDescent="0.2">
      <c r="A9" s="2" t="s">
        <v>209</v>
      </c>
    </row>
    <row r="10" spans="1:33" x14ac:dyDescent="0.2">
      <c r="B10">
        <v>2019</v>
      </c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">
      <c r="A11" t="str">
        <f>'AEO 39'!A45</f>
        <v>200 Mile Electric Vehicle</v>
      </c>
      <c r="B11">
        <f>'AEO 39'!E45</f>
        <v>3.5414000000000001E-2</v>
      </c>
      <c r="C11">
        <f>'AEO 39'!F45</f>
        <v>4.7958000000000001E-2</v>
      </c>
      <c r="D11">
        <f>'AEO 39'!G45</f>
        <v>6.1720999999999998E-2</v>
      </c>
      <c r="E11">
        <f>'AEO 39'!H45</f>
        <v>7.6243000000000005E-2</v>
      </c>
      <c r="F11">
        <f>'AEO 39'!I45</f>
        <v>9.3642000000000003E-2</v>
      </c>
      <c r="G11">
        <f>'AEO 39'!J45</f>
        <v>0.113646</v>
      </c>
      <c r="H11">
        <f>'AEO 39'!K45</f>
        <v>0.13662099999999999</v>
      </c>
      <c r="I11">
        <f>'AEO 39'!L45</f>
        <v>0.16203400000000001</v>
      </c>
      <c r="J11">
        <f>'AEO 39'!M45</f>
        <v>0.191001</v>
      </c>
      <c r="K11">
        <f>'AEO 39'!N45</f>
        <v>0.22387699999999999</v>
      </c>
      <c r="L11">
        <f>'AEO 39'!O45</f>
        <v>0.26006899999999999</v>
      </c>
      <c r="M11">
        <f>'AEO 39'!P45</f>
        <v>0.30036200000000002</v>
      </c>
      <c r="N11">
        <f>'AEO 39'!Q45</f>
        <v>0.34528799999999998</v>
      </c>
      <c r="O11">
        <f>'AEO 39'!R45</f>
        <v>0.39483600000000002</v>
      </c>
      <c r="P11">
        <f>'AEO 39'!S45</f>
        <v>0.44891700000000001</v>
      </c>
      <c r="Q11">
        <f>'AEO 39'!T45</f>
        <v>0.50762399999999996</v>
      </c>
      <c r="R11">
        <f>'AEO 39'!U45</f>
        <v>0.57022099999999998</v>
      </c>
      <c r="S11">
        <f>'AEO 39'!V45</f>
        <v>0.63605</v>
      </c>
      <c r="T11">
        <f>'AEO 39'!W45</f>
        <v>0.70518800000000004</v>
      </c>
      <c r="U11">
        <f>'AEO 39'!X45</f>
        <v>0.77725699999999998</v>
      </c>
      <c r="V11">
        <f>'AEO 39'!Y45</f>
        <v>0.85167199999999998</v>
      </c>
      <c r="W11">
        <f>'AEO 39'!Z45</f>
        <v>0.92790700000000004</v>
      </c>
      <c r="X11">
        <f>'AEO 39'!AA45</f>
        <v>1.0058849999999999</v>
      </c>
      <c r="Y11">
        <f>'AEO 39'!AB45</f>
        <v>1.0850150000000001</v>
      </c>
      <c r="Z11">
        <f>'AEO 39'!AC45</f>
        <v>1.1651640000000001</v>
      </c>
      <c r="AA11">
        <f>'AEO 39'!AD45</f>
        <v>1.247044</v>
      </c>
      <c r="AB11">
        <f>'AEO 39'!AE45</f>
        <v>1.329116</v>
      </c>
      <c r="AC11">
        <f>'AEO 39'!AF45</f>
        <v>1.4110469999999999</v>
      </c>
      <c r="AD11">
        <f>'AEO 39'!AG45</f>
        <v>1.4940819999999999</v>
      </c>
      <c r="AE11">
        <f>'AEO 39'!AH45</f>
        <v>1.576498</v>
      </c>
      <c r="AF11">
        <f>'AEO 39'!AI45</f>
        <v>1.657945</v>
      </c>
      <c r="AG11">
        <f>'AEO 39'!AJ45</f>
        <v>0.13700000000000001</v>
      </c>
    </row>
    <row r="12" spans="1:33" x14ac:dyDescent="0.2">
      <c r="A12" t="str">
        <f>'AEO 39'!A46</f>
        <v>300 Mile Electric Vehicle</v>
      </c>
      <c r="B12">
        <f>'AEO 39'!E46</f>
        <v>6.0679999999999998E-2</v>
      </c>
      <c r="C12">
        <f>'AEO 39'!F46</f>
        <v>9.1847999999999999E-2</v>
      </c>
      <c r="D12">
        <f>'AEO 39'!G46</f>
        <v>0.128022</v>
      </c>
      <c r="E12">
        <f>'AEO 39'!H46</f>
        <v>0.169351</v>
      </c>
      <c r="F12">
        <f>'AEO 39'!I46</f>
        <v>0.21685399999999999</v>
      </c>
      <c r="G12">
        <f>'AEO 39'!J46</f>
        <v>0.26850800000000002</v>
      </c>
      <c r="H12">
        <f>'AEO 39'!K46</f>
        <v>0.32242500000000002</v>
      </c>
      <c r="I12">
        <f>'AEO 39'!L46</f>
        <v>0.38031500000000001</v>
      </c>
      <c r="J12">
        <f>'AEO 39'!M46</f>
        <v>0.44548300000000002</v>
      </c>
      <c r="K12">
        <f>'AEO 39'!N46</f>
        <v>0.51895100000000005</v>
      </c>
      <c r="L12">
        <f>'AEO 39'!O46</f>
        <v>0.60328999999999999</v>
      </c>
      <c r="M12">
        <f>'AEO 39'!P46</f>
        <v>0.69862500000000005</v>
      </c>
      <c r="N12">
        <f>'AEO 39'!Q46</f>
        <v>0.80738699999999997</v>
      </c>
      <c r="O12">
        <f>'AEO 39'!R46</f>
        <v>0.92993300000000001</v>
      </c>
      <c r="P12">
        <f>'AEO 39'!S46</f>
        <v>1.0675749999999999</v>
      </c>
      <c r="Q12">
        <f>'AEO 39'!T46</f>
        <v>1.220337</v>
      </c>
      <c r="R12">
        <f>'AEO 39'!U46</f>
        <v>1.387586</v>
      </c>
      <c r="S12">
        <f>'AEO 39'!V46</f>
        <v>1.5692360000000001</v>
      </c>
      <c r="T12">
        <f>'AEO 39'!W46</f>
        <v>1.766562</v>
      </c>
      <c r="U12">
        <f>'AEO 39'!X46</f>
        <v>1.9782200000000001</v>
      </c>
      <c r="V12">
        <f>'AEO 39'!Y46</f>
        <v>2.203554</v>
      </c>
      <c r="W12">
        <f>'AEO 39'!Z46</f>
        <v>2.4356680000000002</v>
      </c>
      <c r="X12">
        <f>'AEO 39'!AA46</f>
        <v>2.673063</v>
      </c>
      <c r="Y12">
        <f>'AEO 39'!AB46</f>
        <v>2.9148179999999999</v>
      </c>
      <c r="Z12">
        <f>'AEO 39'!AC46</f>
        <v>3.161079</v>
      </c>
      <c r="AA12">
        <f>'AEO 39'!AD46</f>
        <v>3.4151549999999999</v>
      </c>
      <c r="AB12">
        <f>'AEO 39'!AE46</f>
        <v>3.6720060000000001</v>
      </c>
      <c r="AC12">
        <f>'AEO 39'!AF46</f>
        <v>3.9309029999999998</v>
      </c>
      <c r="AD12">
        <f>'AEO 39'!AG46</f>
        <v>4.1954529999999997</v>
      </c>
      <c r="AE12">
        <f>'AEO 39'!AH46</f>
        <v>4.4627460000000001</v>
      </c>
      <c r="AF12">
        <f>'AEO 39'!AI46</f>
        <v>4.7318870000000004</v>
      </c>
      <c r="AG12">
        <f>'AEO 39'!AJ46</f>
        <v>0.156</v>
      </c>
    </row>
    <row r="13" spans="1:33" x14ac:dyDescent="0.2">
      <c r="A13" t="str">
        <f>'AEO 39'!A47</f>
        <v>Plug-in 10 Gasoline Hybrid</v>
      </c>
      <c r="B13">
        <f>'AEO 39'!E47</f>
        <v>5.6167000000000002E-2</v>
      </c>
      <c r="C13">
        <f>'AEO 39'!F47</f>
        <v>6.0158999999999997E-2</v>
      </c>
      <c r="D13">
        <f>'AEO 39'!G47</f>
        <v>6.4102000000000006E-2</v>
      </c>
      <c r="E13">
        <f>'AEO 39'!H47</f>
        <v>6.7984000000000003E-2</v>
      </c>
      <c r="F13">
        <f>'AEO 39'!I47</f>
        <v>7.1941000000000005E-2</v>
      </c>
      <c r="G13">
        <f>'AEO 39'!J47</f>
        <v>7.5711000000000001E-2</v>
      </c>
      <c r="H13">
        <f>'AEO 39'!K47</f>
        <v>7.911E-2</v>
      </c>
      <c r="I13">
        <f>'AEO 39'!L47</f>
        <v>8.2494999999999999E-2</v>
      </c>
      <c r="J13">
        <f>'AEO 39'!M47</f>
        <v>8.5986000000000007E-2</v>
      </c>
      <c r="K13">
        <f>'AEO 39'!N47</f>
        <v>8.9661000000000005E-2</v>
      </c>
      <c r="L13">
        <f>'AEO 39'!O47</f>
        <v>9.3537999999999996E-2</v>
      </c>
      <c r="M13">
        <f>'AEO 39'!P47</f>
        <v>9.7793000000000005E-2</v>
      </c>
      <c r="N13">
        <f>'AEO 39'!Q47</f>
        <v>0.10262499999999999</v>
      </c>
      <c r="O13">
        <f>'AEO 39'!R47</f>
        <v>0.108345</v>
      </c>
      <c r="P13">
        <f>'AEO 39'!S47</f>
        <v>0.11507299999999999</v>
      </c>
      <c r="Q13">
        <f>'AEO 39'!T47</f>
        <v>0.122521</v>
      </c>
      <c r="R13">
        <f>'AEO 39'!U47</f>
        <v>0.13054499999999999</v>
      </c>
      <c r="S13">
        <f>'AEO 39'!V47</f>
        <v>0.13921700000000001</v>
      </c>
      <c r="T13">
        <f>'AEO 39'!W47</f>
        <v>0.14882600000000001</v>
      </c>
      <c r="U13">
        <f>'AEO 39'!X47</f>
        <v>0.159552</v>
      </c>
      <c r="V13">
        <f>'AEO 39'!Y47</f>
        <v>0.171571</v>
      </c>
      <c r="W13">
        <f>'AEO 39'!Z47</f>
        <v>0.18510499999999999</v>
      </c>
      <c r="X13">
        <f>'AEO 39'!AA47</f>
        <v>0.20014100000000001</v>
      </c>
      <c r="Y13">
        <f>'AEO 39'!AB47</f>
        <v>0.21707499999999999</v>
      </c>
      <c r="Z13">
        <f>'AEO 39'!AC47</f>
        <v>0.23607700000000001</v>
      </c>
      <c r="AA13">
        <f>'AEO 39'!AD47</f>
        <v>0.25775100000000001</v>
      </c>
      <c r="AB13">
        <f>'AEO 39'!AE47</f>
        <v>0.28225600000000001</v>
      </c>
      <c r="AC13">
        <f>'AEO 39'!AF47</f>
        <v>0.31008000000000002</v>
      </c>
      <c r="AD13">
        <f>'AEO 39'!AG47</f>
        <v>0.34221099999999999</v>
      </c>
      <c r="AE13">
        <f>'AEO 39'!AH47</f>
        <v>0.37889800000000001</v>
      </c>
      <c r="AF13">
        <f>'AEO 39'!AI47</f>
        <v>0.42074800000000001</v>
      </c>
      <c r="AG13">
        <f>'AEO 39'!AJ47</f>
        <v>6.9000000000000006E-2</v>
      </c>
    </row>
    <row r="14" spans="1:33" x14ac:dyDescent="0.2">
      <c r="A14" t="str">
        <f>'AEO 39'!A48</f>
        <v>Plug-in 40 Gasoline Hybrid</v>
      </c>
      <c r="B14">
        <f>'AEO 39'!E48</f>
        <v>4.5997999999999997E-2</v>
      </c>
      <c r="C14">
        <f>'AEO 39'!F48</f>
        <v>7.0582000000000006E-2</v>
      </c>
      <c r="D14">
        <f>'AEO 39'!G48</f>
        <v>9.5418000000000003E-2</v>
      </c>
      <c r="E14">
        <f>'AEO 39'!H48</f>
        <v>0.118328</v>
      </c>
      <c r="F14">
        <f>'AEO 39'!I48</f>
        <v>0.13960500000000001</v>
      </c>
      <c r="G14">
        <f>'AEO 39'!J48</f>
        <v>0.178533</v>
      </c>
      <c r="H14">
        <f>'AEO 39'!K48</f>
        <v>0.29515000000000002</v>
      </c>
      <c r="I14">
        <f>'AEO 39'!L48</f>
        <v>0.43011199999999999</v>
      </c>
      <c r="J14">
        <f>'AEO 39'!M48</f>
        <v>0.56632099999999996</v>
      </c>
      <c r="K14">
        <f>'AEO 39'!N48</f>
        <v>0.70117099999999999</v>
      </c>
      <c r="L14">
        <f>'AEO 39'!O48</f>
        <v>0.83484499999999995</v>
      </c>
      <c r="M14">
        <f>'AEO 39'!P48</f>
        <v>0.96871499999999999</v>
      </c>
      <c r="N14">
        <f>'AEO 39'!Q48</f>
        <v>1.103917</v>
      </c>
      <c r="O14">
        <f>'AEO 39'!R48</f>
        <v>1.239001</v>
      </c>
      <c r="P14">
        <f>'AEO 39'!S48</f>
        <v>1.3733390000000001</v>
      </c>
      <c r="Q14">
        <f>'AEO 39'!T48</f>
        <v>1.506232</v>
      </c>
      <c r="R14">
        <f>'AEO 39'!U48</f>
        <v>1.6347259999999999</v>
      </c>
      <c r="S14">
        <f>'AEO 39'!V48</f>
        <v>1.757091</v>
      </c>
      <c r="T14">
        <f>'AEO 39'!W48</f>
        <v>1.873427</v>
      </c>
      <c r="U14">
        <f>'AEO 39'!X48</f>
        <v>1.9823440000000001</v>
      </c>
      <c r="V14">
        <f>'AEO 39'!Y48</f>
        <v>2.0823420000000001</v>
      </c>
      <c r="W14">
        <f>'AEO 39'!Z48</f>
        <v>2.1729539999999998</v>
      </c>
      <c r="X14">
        <f>'AEO 39'!AA48</f>
        <v>2.256005</v>
      </c>
      <c r="Y14">
        <f>'AEO 39'!AB48</f>
        <v>2.331604</v>
      </c>
      <c r="Z14">
        <f>'AEO 39'!AC48</f>
        <v>2.4000240000000002</v>
      </c>
      <c r="AA14">
        <f>'AEO 39'!AD48</f>
        <v>2.4625720000000002</v>
      </c>
      <c r="AB14">
        <f>'AEO 39'!AE48</f>
        <v>2.5171670000000002</v>
      </c>
      <c r="AC14">
        <f>'AEO 39'!AF48</f>
        <v>2.563599</v>
      </c>
      <c r="AD14">
        <f>'AEO 39'!AG48</f>
        <v>2.603974</v>
      </c>
      <c r="AE14">
        <f>'AEO 39'!AH48</f>
        <v>2.637731</v>
      </c>
      <c r="AF14">
        <f>'AEO 39'!AI48</f>
        <v>2.6648619999999998</v>
      </c>
      <c r="AG14">
        <f>'AEO 39'!AJ48</f>
        <v>0.14499999999999999</v>
      </c>
    </row>
    <row r="15" spans="1:33" x14ac:dyDescent="0.2">
      <c r="A15" t="str">
        <f>'AEO 39'!A49</f>
        <v>Electric-Diesel Hybrid</v>
      </c>
      <c r="B15">
        <f>'AEO 39'!E49</f>
        <v>0</v>
      </c>
      <c r="C15">
        <f>'AEO 39'!F49</f>
        <v>0</v>
      </c>
      <c r="D15">
        <f>'AEO 39'!G49</f>
        <v>0</v>
      </c>
      <c r="E15">
        <f>'AEO 39'!H49</f>
        <v>0</v>
      </c>
      <c r="F15">
        <f>'AEO 39'!I49</f>
        <v>0</v>
      </c>
      <c r="G15">
        <f>'AEO 39'!J49</f>
        <v>0</v>
      </c>
      <c r="H15">
        <f>'AEO 39'!K49</f>
        <v>0</v>
      </c>
      <c r="I15">
        <f>'AEO 39'!L49</f>
        <v>0</v>
      </c>
      <c r="J15">
        <f>'AEO 39'!M49</f>
        <v>0</v>
      </c>
      <c r="K15">
        <f>'AEO 39'!N49</f>
        <v>0</v>
      </c>
      <c r="L15">
        <f>'AEO 39'!O49</f>
        <v>0</v>
      </c>
      <c r="M15">
        <f>'AEO 39'!P49</f>
        <v>0</v>
      </c>
      <c r="N15">
        <f>'AEO 39'!Q49</f>
        <v>0</v>
      </c>
      <c r="O15">
        <f>'AEO 39'!R49</f>
        <v>0</v>
      </c>
      <c r="P15">
        <f>'AEO 39'!S49</f>
        <v>0</v>
      </c>
      <c r="Q15">
        <f>'AEO 39'!T49</f>
        <v>0</v>
      </c>
      <c r="R15">
        <f>'AEO 39'!U49</f>
        <v>0</v>
      </c>
      <c r="S15">
        <f>'AEO 39'!V49</f>
        <v>0</v>
      </c>
      <c r="T15">
        <f>'AEO 39'!W49</f>
        <v>0</v>
      </c>
      <c r="U15">
        <f>'AEO 39'!X49</f>
        <v>0</v>
      </c>
      <c r="V15">
        <f>'AEO 39'!Y49</f>
        <v>0</v>
      </c>
      <c r="W15">
        <f>'AEO 39'!Z49</f>
        <v>0</v>
      </c>
      <c r="X15">
        <f>'AEO 39'!AA49</f>
        <v>0</v>
      </c>
      <c r="Y15">
        <f>'AEO 39'!AB49</f>
        <v>0</v>
      </c>
      <c r="Z15">
        <f>'AEO 39'!AC49</f>
        <v>0</v>
      </c>
      <c r="AA15">
        <f>'AEO 39'!AD49</f>
        <v>0</v>
      </c>
      <c r="AB15">
        <f>'AEO 39'!AE49</f>
        <v>0</v>
      </c>
      <c r="AC15">
        <f>'AEO 39'!AF49</f>
        <v>0</v>
      </c>
      <c r="AD15">
        <f>'AEO 39'!AG49</f>
        <v>0</v>
      </c>
      <c r="AE15">
        <f>'AEO 39'!AH49</f>
        <v>0</v>
      </c>
      <c r="AF15">
        <f>'AEO 39'!AI49</f>
        <v>0</v>
      </c>
      <c r="AG15" t="str">
        <f>'AEO 39'!AJ49</f>
        <v>- -</v>
      </c>
    </row>
    <row r="17" spans="1:33" s="2" customFormat="1" x14ac:dyDescent="0.2">
      <c r="A17" s="2" t="s">
        <v>210</v>
      </c>
    </row>
    <row r="18" spans="1:33" x14ac:dyDescent="0.2">
      <c r="A18" t="s">
        <v>211</v>
      </c>
      <c r="B18">
        <f>B2</f>
        <v>2019</v>
      </c>
      <c r="C18">
        <f t="shared" ref="C18:AG18" si="0">C2</f>
        <v>2020</v>
      </c>
      <c r="D18">
        <f t="shared" si="0"/>
        <v>2021</v>
      </c>
      <c r="E18">
        <f t="shared" si="0"/>
        <v>2022</v>
      </c>
      <c r="F18">
        <f t="shared" si="0"/>
        <v>2023</v>
      </c>
      <c r="G18">
        <f t="shared" si="0"/>
        <v>2024</v>
      </c>
      <c r="H18">
        <f t="shared" si="0"/>
        <v>2025</v>
      </c>
      <c r="I18">
        <f t="shared" si="0"/>
        <v>2026</v>
      </c>
      <c r="J18">
        <f t="shared" si="0"/>
        <v>2027</v>
      </c>
      <c r="K18">
        <f t="shared" si="0"/>
        <v>2028</v>
      </c>
      <c r="L18">
        <f t="shared" si="0"/>
        <v>2029</v>
      </c>
      <c r="M18">
        <f t="shared" si="0"/>
        <v>2030</v>
      </c>
      <c r="N18">
        <f t="shared" si="0"/>
        <v>2031</v>
      </c>
      <c r="O18">
        <f t="shared" si="0"/>
        <v>2032</v>
      </c>
      <c r="P18">
        <f t="shared" si="0"/>
        <v>2033</v>
      </c>
      <c r="Q18">
        <f t="shared" si="0"/>
        <v>2034</v>
      </c>
      <c r="R18">
        <f t="shared" si="0"/>
        <v>2035</v>
      </c>
      <c r="S18">
        <f t="shared" si="0"/>
        <v>2036</v>
      </c>
      <c r="T18">
        <f t="shared" si="0"/>
        <v>2037</v>
      </c>
      <c r="U18">
        <f t="shared" si="0"/>
        <v>2038</v>
      </c>
      <c r="V18">
        <f t="shared" si="0"/>
        <v>2039</v>
      </c>
      <c r="W18">
        <f t="shared" si="0"/>
        <v>2040</v>
      </c>
      <c r="X18">
        <f t="shared" si="0"/>
        <v>2041</v>
      </c>
      <c r="Y18">
        <f t="shared" si="0"/>
        <v>2042</v>
      </c>
      <c r="Z18">
        <f t="shared" si="0"/>
        <v>2043</v>
      </c>
      <c r="AA18">
        <f t="shared" si="0"/>
        <v>2044</v>
      </c>
      <c r="AB18">
        <f t="shared" si="0"/>
        <v>2045</v>
      </c>
      <c r="AC18">
        <f t="shared" si="0"/>
        <v>2046</v>
      </c>
      <c r="AD18">
        <f t="shared" si="0"/>
        <v>2047</v>
      </c>
      <c r="AE18">
        <f t="shared" si="0"/>
        <v>2048</v>
      </c>
      <c r="AF18">
        <f t="shared" si="0"/>
        <v>2049</v>
      </c>
      <c r="AG18">
        <f t="shared" si="0"/>
        <v>2050</v>
      </c>
    </row>
    <row r="19" spans="1:33" x14ac:dyDescent="0.2">
      <c r="A19" t="str">
        <f>A3</f>
        <v>100 Mile Electric Vehicle</v>
      </c>
      <c r="B19">
        <f>(SUM(B3,B11)/SUM(B$3:B$5,B$11:B$13))</f>
        <v>0.26125269959910014</v>
      </c>
      <c r="C19">
        <f t="shared" ref="C19:AG21" si="1">(SUM(C3,C11)/SUM(C$3:C$5,C$11:C$13))</f>
        <v>0.23673000703781902</v>
      </c>
      <c r="D19">
        <f t="shared" si="1"/>
        <v>0.21593224984682852</v>
      </c>
      <c r="E19">
        <f t="shared" si="1"/>
        <v>0.19891065464427926</v>
      </c>
      <c r="F19">
        <f t="shared" si="1"/>
        <v>0.18554169933915426</v>
      </c>
      <c r="G19">
        <f t="shared" si="1"/>
        <v>0.17512859345059281</v>
      </c>
      <c r="H19">
        <f t="shared" si="1"/>
        <v>0.16703532783693043</v>
      </c>
      <c r="I19">
        <f t="shared" si="1"/>
        <v>0.16010164538583807</v>
      </c>
      <c r="J19">
        <f t="shared" si="1"/>
        <v>0.15387399113612948</v>
      </c>
      <c r="K19">
        <f t="shared" si="1"/>
        <v>0.1484033979425651</v>
      </c>
      <c r="L19">
        <f t="shared" si="1"/>
        <v>0.14302731155887302</v>
      </c>
      <c r="M19">
        <f t="shared" si="1"/>
        <v>0.13819161244215222</v>
      </c>
      <c r="N19">
        <f t="shared" si="1"/>
        <v>0.13401542164240293</v>
      </c>
      <c r="O19">
        <f t="shared" si="1"/>
        <v>0.13055673023523595</v>
      </c>
      <c r="P19">
        <f t="shared" si="1"/>
        <v>0.12762808878319937</v>
      </c>
      <c r="Q19">
        <f t="shared" si="1"/>
        <v>0.12528781622506888</v>
      </c>
      <c r="R19">
        <f t="shared" si="1"/>
        <v>0.12340633084108686</v>
      </c>
      <c r="S19">
        <f t="shared" si="1"/>
        <v>0.12175045748884601</v>
      </c>
      <c r="T19">
        <f t="shared" si="1"/>
        <v>0.12018583899377172</v>
      </c>
      <c r="U19">
        <f t="shared" si="1"/>
        <v>0.11873557958576322</v>
      </c>
      <c r="V19">
        <f t="shared" si="1"/>
        <v>0.11736408807172793</v>
      </c>
      <c r="W19">
        <f t="shared" si="1"/>
        <v>0.11617666699619367</v>
      </c>
      <c r="X19">
        <f t="shared" si="1"/>
        <v>0.11514124071044174</v>
      </c>
      <c r="Y19">
        <f t="shared" si="1"/>
        <v>0.11419243664380747</v>
      </c>
      <c r="Z19">
        <f t="shared" si="1"/>
        <v>0.11327393796095486</v>
      </c>
      <c r="AA19">
        <f t="shared" si="1"/>
        <v>0.11234379724767184</v>
      </c>
      <c r="AB19">
        <f t="shared" si="1"/>
        <v>0.11142525733513839</v>
      </c>
      <c r="AC19">
        <f t="shared" si="1"/>
        <v>0.11053524382548992</v>
      </c>
      <c r="AD19">
        <f t="shared" si="1"/>
        <v>0.10966484932080071</v>
      </c>
      <c r="AE19">
        <f t="shared" si="1"/>
        <v>0.10878634392867521</v>
      </c>
      <c r="AF19">
        <f t="shared" si="1"/>
        <v>0.10788310248233361</v>
      </c>
      <c r="AG19">
        <f t="shared" si="1"/>
        <v>0.19493177387914226</v>
      </c>
    </row>
    <row r="20" spans="1:33" x14ac:dyDescent="0.2">
      <c r="A20" t="str">
        <f>A4</f>
        <v>200 Mile Electric Vehicle</v>
      </c>
      <c r="B20">
        <f t="shared" ref="B20:Q21" si="2">(SUM(B4,B12)/SUM(B$3:B$5,B$11:B$13))</f>
        <v>0.25720838443575439</v>
      </c>
      <c r="C20">
        <f t="shared" si="2"/>
        <v>0.29075175019446609</v>
      </c>
      <c r="D20">
        <f t="shared" si="2"/>
        <v>0.31761391119280252</v>
      </c>
      <c r="E20">
        <f t="shared" si="2"/>
        <v>0.33798047759014299</v>
      </c>
      <c r="F20">
        <f t="shared" si="2"/>
        <v>0.35420737595590662</v>
      </c>
      <c r="G20">
        <f t="shared" si="2"/>
        <v>0.36771068674206608</v>
      </c>
      <c r="H20">
        <f t="shared" si="2"/>
        <v>0.37801014603055011</v>
      </c>
      <c r="I20">
        <f t="shared" si="2"/>
        <v>0.38704099860447772</v>
      </c>
      <c r="J20">
        <f t="shared" si="2"/>
        <v>0.39531487119963338</v>
      </c>
      <c r="K20">
        <f t="shared" si="2"/>
        <v>0.4030305706713122</v>
      </c>
      <c r="L20">
        <f t="shared" si="2"/>
        <v>0.41080070759804982</v>
      </c>
      <c r="M20">
        <f t="shared" si="2"/>
        <v>0.41737539606385005</v>
      </c>
      <c r="N20">
        <f t="shared" si="2"/>
        <v>0.42338050598048005</v>
      </c>
      <c r="O20">
        <f t="shared" si="2"/>
        <v>0.42849351152233389</v>
      </c>
      <c r="P20">
        <f t="shared" si="2"/>
        <v>0.43260710312456724</v>
      </c>
      <c r="Q20">
        <f t="shared" si="2"/>
        <v>0.43552171001047518</v>
      </c>
      <c r="R20">
        <f t="shared" si="1"/>
        <v>0.43774519516173782</v>
      </c>
      <c r="S20">
        <f t="shared" si="1"/>
        <v>0.43934542939599963</v>
      </c>
      <c r="T20">
        <f t="shared" si="1"/>
        <v>0.44034905362955185</v>
      </c>
      <c r="U20">
        <f t="shared" si="1"/>
        <v>0.44097642426586386</v>
      </c>
      <c r="V20">
        <f t="shared" si="1"/>
        <v>0.44142723067248885</v>
      </c>
      <c r="W20">
        <f t="shared" si="1"/>
        <v>0.44155186493072301</v>
      </c>
      <c r="X20">
        <f t="shared" si="1"/>
        <v>0.44142328759726662</v>
      </c>
      <c r="Y20">
        <f t="shared" si="1"/>
        <v>0.44114547988168479</v>
      </c>
      <c r="Z20">
        <f t="shared" si="1"/>
        <v>0.4407490283721755</v>
      </c>
      <c r="AA20">
        <f t="shared" si="1"/>
        <v>0.44029808215732241</v>
      </c>
      <c r="AB20">
        <f t="shared" si="1"/>
        <v>0.4397170051399219</v>
      </c>
      <c r="AC20">
        <f t="shared" si="1"/>
        <v>0.43911397761356946</v>
      </c>
      <c r="AD20">
        <f t="shared" si="1"/>
        <v>0.43844988991908568</v>
      </c>
      <c r="AE20">
        <f t="shared" si="1"/>
        <v>0.43782594624430909</v>
      </c>
      <c r="AF20">
        <f t="shared" si="1"/>
        <v>0.43715995419462539</v>
      </c>
      <c r="AG20">
        <f t="shared" si="1"/>
        <v>0.47563352826510708</v>
      </c>
    </row>
    <row r="21" spans="1:33" x14ac:dyDescent="0.2">
      <c r="A21" t="str">
        <f>A5</f>
        <v>300 Mile Electric Vehicle</v>
      </c>
      <c r="B21">
        <f t="shared" si="2"/>
        <v>0.48153891596514548</v>
      </c>
      <c r="C21">
        <f t="shared" si="1"/>
        <v>0.47251824276771498</v>
      </c>
      <c r="D21">
        <f t="shared" si="1"/>
        <v>0.46645383896036885</v>
      </c>
      <c r="E21">
        <f t="shared" si="1"/>
        <v>0.46310886776557758</v>
      </c>
      <c r="F21">
        <f t="shared" si="1"/>
        <v>0.460250924704939</v>
      </c>
      <c r="G21">
        <f t="shared" si="1"/>
        <v>0.45716071980734113</v>
      </c>
      <c r="H21">
        <f t="shared" si="1"/>
        <v>0.45495452613251947</v>
      </c>
      <c r="I21">
        <f t="shared" si="1"/>
        <v>0.45285735600968402</v>
      </c>
      <c r="J21">
        <f t="shared" si="1"/>
        <v>0.45081113766423725</v>
      </c>
      <c r="K21">
        <f t="shared" si="1"/>
        <v>0.44856603138612272</v>
      </c>
      <c r="L21">
        <f t="shared" si="1"/>
        <v>0.44617198084307719</v>
      </c>
      <c r="M21">
        <f t="shared" si="1"/>
        <v>0.4444329914939979</v>
      </c>
      <c r="N21">
        <f t="shared" si="1"/>
        <v>0.44260407237711691</v>
      </c>
      <c r="O21">
        <f t="shared" si="1"/>
        <v>0.44094975824243005</v>
      </c>
      <c r="P21">
        <f t="shared" si="1"/>
        <v>0.43976480809223362</v>
      </c>
      <c r="Q21">
        <f t="shared" si="1"/>
        <v>0.43919047376445614</v>
      </c>
      <c r="R21">
        <f t="shared" si="1"/>
        <v>0.4388484739971753</v>
      </c>
      <c r="S21">
        <f t="shared" si="1"/>
        <v>0.43890411311515437</v>
      </c>
      <c r="T21">
        <f t="shared" si="1"/>
        <v>0.43946510737667666</v>
      </c>
      <c r="U21">
        <f t="shared" si="1"/>
        <v>0.44028799614837311</v>
      </c>
      <c r="V21">
        <f t="shared" si="1"/>
        <v>0.44120868125578316</v>
      </c>
      <c r="W21">
        <f t="shared" si="1"/>
        <v>0.44227146807308326</v>
      </c>
      <c r="X21">
        <f t="shared" si="1"/>
        <v>0.44343547169229158</v>
      </c>
      <c r="Y21">
        <f t="shared" si="1"/>
        <v>0.44466208347450775</v>
      </c>
      <c r="Z21">
        <f t="shared" si="1"/>
        <v>0.44597703366686969</v>
      </c>
      <c r="AA21">
        <f t="shared" si="1"/>
        <v>0.44735812059500563</v>
      </c>
      <c r="AB21">
        <f t="shared" si="1"/>
        <v>0.44885773752493979</v>
      </c>
      <c r="AC21">
        <f t="shared" si="1"/>
        <v>0.45035077856094069</v>
      </c>
      <c r="AD21">
        <f t="shared" si="1"/>
        <v>0.45188526076011343</v>
      </c>
      <c r="AE21">
        <f t="shared" si="1"/>
        <v>0.45338770982701582</v>
      </c>
      <c r="AF21">
        <f t="shared" si="1"/>
        <v>0.4549569433230411</v>
      </c>
      <c r="AG21">
        <f t="shared" si="1"/>
        <v>0.32943469785575041</v>
      </c>
    </row>
    <row r="23" spans="1:33" x14ac:dyDescent="0.2">
      <c r="A23" t="s">
        <v>212</v>
      </c>
    </row>
    <row r="24" spans="1:33" x14ac:dyDescent="0.2">
      <c r="A24" t="str">
        <f>A6</f>
        <v>Plug-in 10 Gasoline Hybrid</v>
      </c>
      <c r="B24">
        <f t="shared" ref="B24:AG24" si="3">SUM(B6,B14)/SUM(B$6:B$7,B$14:B$15)</f>
        <v>0.68048761957135206</v>
      </c>
      <c r="C24">
        <f t="shared" si="3"/>
        <v>0.70269200512574392</v>
      </c>
      <c r="D24">
        <f t="shared" si="3"/>
        <v>0.72434196057638134</v>
      </c>
      <c r="E24">
        <f t="shared" si="3"/>
        <v>0.74388487410014492</v>
      </c>
      <c r="F24">
        <f t="shared" si="3"/>
        <v>0.76220332660123236</v>
      </c>
      <c r="G24">
        <f t="shared" si="3"/>
        <v>0.78475492822285176</v>
      </c>
      <c r="H24">
        <f t="shared" si="3"/>
        <v>0.82015092752215857</v>
      </c>
      <c r="I24">
        <f t="shared" si="3"/>
        <v>0.84980590375724685</v>
      </c>
      <c r="J24">
        <f t="shared" si="3"/>
        <v>0.87323507564012859</v>
      </c>
      <c r="K24">
        <f t="shared" si="3"/>
        <v>0.89147969012453865</v>
      </c>
      <c r="L24">
        <f t="shared" si="3"/>
        <v>0.90597680995475116</v>
      </c>
      <c r="M24">
        <f t="shared" si="3"/>
        <v>0.91768163238548561</v>
      </c>
      <c r="N24">
        <f t="shared" si="3"/>
        <v>0.92752164067538956</v>
      </c>
      <c r="O24">
        <f t="shared" si="3"/>
        <v>0.93572009728934091</v>
      </c>
      <c r="P24">
        <f t="shared" si="3"/>
        <v>0.94273852009611314</v>
      </c>
      <c r="Q24">
        <f t="shared" si="3"/>
        <v>0.9484524629751403</v>
      </c>
      <c r="R24">
        <f t="shared" si="3"/>
        <v>0.95303038401649642</v>
      </c>
      <c r="S24">
        <f t="shared" si="3"/>
        <v>0.95650597849908647</v>
      </c>
      <c r="T24">
        <f t="shared" si="3"/>
        <v>0.95924069023904979</v>
      </c>
      <c r="U24">
        <f t="shared" si="3"/>
        <v>0.96131142503169853</v>
      </c>
      <c r="V24">
        <f t="shared" si="3"/>
        <v>0.96290965993953004</v>
      </c>
      <c r="W24">
        <f t="shared" si="3"/>
        <v>0.96408161199435372</v>
      </c>
      <c r="X24">
        <f t="shared" si="3"/>
        <v>0.96490026153121089</v>
      </c>
      <c r="Y24">
        <f t="shared" si="3"/>
        <v>0.96547704287656966</v>
      </c>
      <c r="Z24">
        <f t="shared" si="3"/>
        <v>0.96589350548255082</v>
      </c>
      <c r="AA24">
        <f t="shared" si="3"/>
        <v>0.96617101999236543</v>
      </c>
      <c r="AB24">
        <f t="shared" si="3"/>
        <v>0.96637370148242641</v>
      </c>
      <c r="AC24">
        <f t="shared" si="3"/>
        <v>0.96651984821045966</v>
      </c>
      <c r="AD24">
        <f t="shared" si="3"/>
        <v>0.96662552478199826</v>
      </c>
      <c r="AE24">
        <f t="shared" si="3"/>
        <v>0.96670290488195554</v>
      </c>
      <c r="AF24">
        <f t="shared" si="3"/>
        <v>0.96675841438698662</v>
      </c>
      <c r="AG24">
        <f t="shared" si="3"/>
        <v>1.0494505494505495</v>
      </c>
    </row>
    <row r="25" spans="1:33" x14ac:dyDescent="0.2">
      <c r="A25" t="str">
        <f>A7</f>
        <v>Plug-in 40 Gasoline Hybrid</v>
      </c>
      <c r="B25">
        <f t="shared" ref="B25:AG25" si="4">SUM(B7,B15)/SUM(B$6:B$7,B$14:B$15)</f>
        <v>0.31951238042864794</v>
      </c>
      <c r="C25">
        <f t="shared" si="4"/>
        <v>0.29730799487425602</v>
      </c>
      <c r="D25">
        <f t="shared" si="4"/>
        <v>0.27565803942361861</v>
      </c>
      <c r="E25">
        <f t="shared" si="4"/>
        <v>0.25611512589985513</v>
      </c>
      <c r="F25">
        <f t="shared" si="4"/>
        <v>0.23779667339876762</v>
      </c>
      <c r="G25">
        <f t="shared" si="4"/>
        <v>0.21524507177714827</v>
      </c>
      <c r="H25">
        <f t="shared" si="4"/>
        <v>0.17984907247784152</v>
      </c>
      <c r="I25">
        <f t="shared" si="4"/>
        <v>0.15019409624275315</v>
      </c>
      <c r="J25">
        <f t="shared" si="4"/>
        <v>0.12676492435987144</v>
      </c>
      <c r="K25">
        <f t="shared" si="4"/>
        <v>0.10852030987546143</v>
      </c>
      <c r="L25">
        <f t="shared" si="4"/>
        <v>9.4023190045248881E-2</v>
      </c>
      <c r="M25">
        <f t="shared" si="4"/>
        <v>8.2318367614514318E-2</v>
      </c>
      <c r="N25">
        <f t="shared" si="4"/>
        <v>7.2478359324610608E-2</v>
      </c>
      <c r="O25">
        <f t="shared" si="4"/>
        <v>6.4279902710659115E-2</v>
      </c>
      <c r="P25">
        <f t="shared" si="4"/>
        <v>5.7261479903886844E-2</v>
      </c>
      <c r="Q25">
        <f t="shared" si="4"/>
        <v>5.1547537024859792E-2</v>
      </c>
      <c r="R25">
        <f t="shared" si="4"/>
        <v>4.6969615983503361E-2</v>
      </c>
      <c r="S25">
        <f t="shared" si="4"/>
        <v>4.3494021500913554E-2</v>
      </c>
      <c r="T25">
        <f t="shared" si="4"/>
        <v>4.0759309760950192E-2</v>
      </c>
      <c r="U25">
        <f t="shared" si="4"/>
        <v>3.8688574968301442E-2</v>
      </c>
      <c r="V25">
        <f t="shared" si="4"/>
        <v>3.7090340060470059E-2</v>
      </c>
      <c r="W25">
        <f t="shared" si="4"/>
        <v>3.5918388005646257E-2</v>
      </c>
      <c r="X25">
        <f t="shared" si="4"/>
        <v>3.5099738468789096E-2</v>
      </c>
      <c r="Y25">
        <f t="shared" si="4"/>
        <v>3.4522957123430405E-2</v>
      </c>
      <c r="Z25">
        <f t="shared" si="4"/>
        <v>3.4106494517449244E-2</v>
      </c>
      <c r="AA25">
        <f t="shared" si="4"/>
        <v>3.382898000763452E-2</v>
      </c>
      <c r="AB25">
        <f t="shared" si="4"/>
        <v>3.3626298517573622E-2</v>
      </c>
      <c r="AC25">
        <f t="shared" si="4"/>
        <v>3.3480151789540342E-2</v>
      </c>
      <c r="AD25">
        <f t="shared" si="4"/>
        <v>3.337447521800161E-2</v>
      </c>
      <c r="AE25">
        <f t="shared" si="4"/>
        <v>3.3297095118044483E-2</v>
      </c>
      <c r="AF25">
        <f t="shared" si="4"/>
        <v>3.3241585613013429E-2</v>
      </c>
      <c r="AG25">
        <f t="shared" si="4"/>
        <v>-4.9450549450549448E-2</v>
      </c>
    </row>
    <row r="27" spans="1:33" s="2" customFormat="1" x14ac:dyDescent="0.2">
      <c r="A27" s="2" t="s">
        <v>214</v>
      </c>
    </row>
    <row r="28" spans="1:33" x14ac:dyDescent="0.2">
      <c r="B28">
        <f t="shared" ref="B28:AG28" si="5">B2</f>
        <v>2019</v>
      </c>
      <c r="C28">
        <f t="shared" si="5"/>
        <v>2020</v>
      </c>
      <c r="D28">
        <f t="shared" si="5"/>
        <v>2021</v>
      </c>
      <c r="E28">
        <f t="shared" si="5"/>
        <v>2022</v>
      </c>
      <c r="F28">
        <f t="shared" si="5"/>
        <v>2023</v>
      </c>
      <c r="G28">
        <f t="shared" si="5"/>
        <v>2024</v>
      </c>
      <c r="H28">
        <f t="shared" si="5"/>
        <v>2025</v>
      </c>
      <c r="I28">
        <f t="shared" si="5"/>
        <v>2026</v>
      </c>
      <c r="J28">
        <f t="shared" si="5"/>
        <v>2027</v>
      </c>
      <c r="K28">
        <f t="shared" si="5"/>
        <v>2028</v>
      </c>
      <c r="L28">
        <f t="shared" si="5"/>
        <v>2029</v>
      </c>
      <c r="M28">
        <f t="shared" si="5"/>
        <v>2030</v>
      </c>
      <c r="N28">
        <f t="shared" si="5"/>
        <v>2031</v>
      </c>
      <c r="O28">
        <f t="shared" si="5"/>
        <v>2032</v>
      </c>
      <c r="P28">
        <f t="shared" si="5"/>
        <v>2033</v>
      </c>
      <c r="Q28">
        <f t="shared" si="5"/>
        <v>2034</v>
      </c>
      <c r="R28">
        <f t="shared" si="5"/>
        <v>2035</v>
      </c>
      <c r="S28">
        <f t="shared" si="5"/>
        <v>2036</v>
      </c>
      <c r="T28">
        <f t="shared" si="5"/>
        <v>2037</v>
      </c>
      <c r="U28">
        <f t="shared" si="5"/>
        <v>2038</v>
      </c>
      <c r="V28">
        <f t="shared" si="5"/>
        <v>2039</v>
      </c>
      <c r="W28">
        <f t="shared" si="5"/>
        <v>2040</v>
      </c>
      <c r="X28">
        <f t="shared" si="5"/>
        <v>2041</v>
      </c>
      <c r="Y28">
        <f t="shared" si="5"/>
        <v>2042</v>
      </c>
      <c r="Z28">
        <f t="shared" si="5"/>
        <v>2043</v>
      </c>
      <c r="AA28">
        <f t="shared" si="5"/>
        <v>2044</v>
      </c>
      <c r="AB28">
        <f t="shared" si="5"/>
        <v>2045</v>
      </c>
      <c r="AC28">
        <f t="shared" si="5"/>
        <v>2046</v>
      </c>
      <c r="AD28">
        <f t="shared" si="5"/>
        <v>2047</v>
      </c>
      <c r="AE28">
        <f t="shared" si="5"/>
        <v>2048</v>
      </c>
      <c r="AF28">
        <f t="shared" si="5"/>
        <v>2049</v>
      </c>
      <c r="AG28">
        <f t="shared" si="5"/>
        <v>2050</v>
      </c>
    </row>
    <row r="29" spans="1:33" x14ac:dyDescent="0.2">
      <c r="A29" t="str">
        <f>'AEO 42'!A72</f>
        <v>Minicompact</v>
      </c>
      <c r="B29">
        <f>('AEO 42'!E72/100)*(SUM(B$3:B$5)/SUM(B$3:B$5,B$11:B$13))</f>
        <v>3.1908144080573801E-3</v>
      </c>
      <c r="C29">
        <f>('AEO 42'!F72/100)*(SUM(C$3:C$5)/SUM(C$3:C$5,C$11:C$13))</f>
        <v>4.1445016662962552E-3</v>
      </c>
      <c r="D29">
        <f>('AEO 42'!G72/100)*(SUM(D$3:D$5)/SUM(D$3:D$5,D$11:D$13))</f>
        <v>3.840676801538163E-3</v>
      </c>
      <c r="E29">
        <f>('AEO 42'!H72/100)*(SUM(E$3:E$5)/SUM(E$3:E$5,E$11:E$13))</f>
        <v>3.6599986816477693E-3</v>
      </c>
      <c r="F29">
        <f>('AEO 42'!I72/100)*(SUM(F$3:F$5)/SUM(F$3:F$5,F$11:F$13))</f>
        <v>3.6086176465471376E-3</v>
      </c>
      <c r="G29">
        <f>('AEO 42'!J72/100)*(SUM(G$3:G$5)/SUM(G$3:G$5,G$11:G$13))</f>
        <v>3.5480881224679108E-3</v>
      </c>
      <c r="H29">
        <f>('AEO 42'!K72/100)*(SUM(H$3:H$5)/SUM(H$3:H$5,H$11:H$13))</f>
        <v>3.5282191263722976E-3</v>
      </c>
      <c r="I29">
        <f>('AEO 42'!L72/100)*(SUM(I$3:I$5)/SUM(I$3:I$5,I$11:I$13))</f>
        <v>3.5090854111385853E-3</v>
      </c>
      <c r="J29">
        <f>('AEO 42'!M72/100)*(SUM(J$3:J$5)/SUM(J$3:J$5,J$11:J$13))</f>
        <v>3.4426174630409973E-3</v>
      </c>
      <c r="K29">
        <f>('AEO 42'!N72/100)*(SUM(K$3:K$5)/SUM(K$3:K$5,K$11:K$13))</f>
        <v>3.3960553952807363E-3</v>
      </c>
      <c r="L29">
        <f>('AEO 42'!O72/100)*(SUM(L$3:L$5)/SUM(L$3:L$5,L$11:L$13))</f>
        <v>3.4320864453553095E-3</v>
      </c>
      <c r="M29">
        <f>('AEO 42'!P72/100)*(SUM(M$3:M$5)/SUM(M$3:M$5,M$11:M$13))</f>
        <v>3.2785596175172677E-3</v>
      </c>
      <c r="N29">
        <f>('AEO 42'!Q72/100)*(SUM(N$3:N$5)/SUM(N$3:N$5,N$11:N$13))</f>
        <v>3.2634659603301545E-3</v>
      </c>
      <c r="O29">
        <f>('AEO 42'!R72/100)*(SUM(O$3:O$5)/SUM(O$3:O$5,O$11:O$13))</f>
        <v>3.2088006420867067E-3</v>
      </c>
      <c r="P29">
        <f>('AEO 42'!S72/100)*(SUM(P$3:P$5)/SUM(P$3:P$5,P$11:P$13))</f>
        <v>3.1853906241071242E-3</v>
      </c>
      <c r="Q29">
        <f>('AEO 42'!T72/100)*(SUM(Q$3:Q$5)/SUM(Q$3:Q$5,Q$11:Q$13))</f>
        <v>3.1069859609054551E-3</v>
      </c>
      <c r="R29">
        <f>('AEO 42'!U72/100)*(SUM(R$3:R$5)/SUM(R$3:R$5,R$11:R$13))</f>
        <v>3.0975968280593166E-3</v>
      </c>
      <c r="S29">
        <f>('AEO 42'!V72/100)*(SUM(S$3:S$5)/SUM(S$3:S$5,S$11:S$13))</f>
        <v>3.0827002181264144E-3</v>
      </c>
      <c r="T29">
        <f>('AEO 42'!W72/100)*(SUM(T$3:T$5)/SUM(T$3:T$5,T$11:T$13))</f>
        <v>3.0646421033469627E-3</v>
      </c>
      <c r="U29">
        <f>('AEO 42'!X72/100)*(SUM(U$3:U$5)/SUM(U$3:U$5,U$11:U$13))</f>
        <v>3.036375184152429E-3</v>
      </c>
      <c r="V29">
        <f>('AEO 42'!Y72/100)*(SUM(V$3:V$5)/SUM(V$3:V$5,V$11:V$13))</f>
        <v>3.0356473844783886E-3</v>
      </c>
      <c r="W29">
        <f>('AEO 42'!Z72/100)*(SUM(W$3:W$5)/SUM(W$3:W$5,W$11:W$13))</f>
        <v>3.0243068904946828E-3</v>
      </c>
      <c r="X29">
        <f>('AEO 42'!AA72/100)*(SUM(X$3:X$5)/SUM(X$3:X$5,X$11:X$13))</f>
        <v>3.0116283071512989E-3</v>
      </c>
      <c r="Y29">
        <f>('AEO 42'!AB72/100)*(SUM(Y$3:Y$5)/SUM(Y$3:Y$5,Y$11:Y$13))</f>
        <v>3.0134288227749413E-3</v>
      </c>
      <c r="Z29">
        <f>('AEO 42'!AC72/100)*(SUM(Z$3:Z$5)/SUM(Z$3:Z$5,Z$11:Z$13))</f>
        <v>3.0130059122554162E-3</v>
      </c>
      <c r="AA29">
        <f>('AEO 42'!AD72/100)*(SUM(AA$3:AA$5)/SUM(AA$3:AA$5,AA$11:AA$13))</f>
        <v>3.0167327471562421E-3</v>
      </c>
      <c r="AB29">
        <f>('AEO 42'!AE72/100)*(SUM(AB$3:AB$5)/SUM(AB$3:AB$5,AB$11:AB$13))</f>
        <v>3.0028271649154663E-3</v>
      </c>
      <c r="AC29">
        <f>('AEO 42'!AF72/100)*(SUM(AC$3:AC$5)/SUM(AC$3:AC$5,AC$11:AC$13))</f>
        <v>3.0058107640049763E-3</v>
      </c>
      <c r="AD29">
        <f>('AEO 42'!AG72/100)*(SUM(AD$3:AD$5)/SUM(AD$3:AD$5,AD$11:AD$13))</f>
        <v>2.9987488290645352E-3</v>
      </c>
      <c r="AE29">
        <f>('AEO 42'!AH72/100)*(SUM(AE$3:AE$5)/SUM(AE$3:AE$5,AE$11:AE$13))</f>
        <v>3.0089328561438626E-3</v>
      </c>
      <c r="AF29">
        <f>('AEO 42'!AI72/100)*(SUM(AF$3:AF$5)/SUM(AF$3:AF$5,AF$11:AF$13))</f>
        <v>3.0029516309940528E-3</v>
      </c>
      <c r="AG29">
        <f>('AEO 42'!AJ72/100)*(SUM(AG$3:AG$5)/SUM(AG$3:AG$5,AG$11:AG$13))</f>
        <v>3.2378167641325525E-5</v>
      </c>
    </row>
    <row r="30" spans="1:33" x14ac:dyDescent="0.2">
      <c r="A30" t="str">
        <f>'AEO 42'!A73</f>
        <v>Subcompact</v>
      </c>
      <c r="B30">
        <f>('AEO 42'!E73/100)*(SUM(B$3:B$5)/SUM(B$3:B$5,B$11:B$13))</f>
        <v>3.149834995527602E-2</v>
      </c>
      <c r="C30">
        <f>('AEO 42'!F73/100)*(SUM(C$3:C$5)/SUM(C$3:C$5,C$11:C$13))</f>
        <v>4.180785896905212E-2</v>
      </c>
      <c r="D30">
        <f>('AEO 42'!G73/100)*(SUM(D$3:D$5)/SUM(D$3:D$5,D$11:D$13))</f>
        <v>3.7620372805335194E-2</v>
      </c>
      <c r="E30">
        <f>('AEO 42'!H73/100)*(SUM(E$3:E$5)/SUM(E$3:E$5,E$11:E$13))</f>
        <v>3.4983403519489024E-2</v>
      </c>
      <c r="F30">
        <f>('AEO 42'!I73/100)*(SUM(F$3:F$5)/SUM(F$3:F$5,F$11:F$13))</f>
        <v>3.412294651442338E-2</v>
      </c>
      <c r="G30">
        <f>('AEO 42'!J73/100)*(SUM(G$3:G$5)/SUM(G$3:G$5,G$11:G$13))</f>
        <v>3.3448951350569779E-2</v>
      </c>
      <c r="H30">
        <f>('AEO 42'!K73/100)*(SUM(H$3:H$5)/SUM(H$3:H$5,H$11:H$13))</f>
        <v>3.2745959320307584E-2</v>
      </c>
      <c r="I30">
        <f>('AEO 42'!L73/100)*(SUM(I$3:I$5)/SUM(I$3:I$5,I$11:I$13))</f>
        <v>3.2146338973198671E-2</v>
      </c>
      <c r="J30">
        <f>('AEO 42'!M73/100)*(SUM(J$3:J$5)/SUM(J$3:J$5,J$11:J$13))</f>
        <v>3.134834128784432E-2</v>
      </c>
      <c r="K30">
        <f>('AEO 42'!N73/100)*(SUM(K$3:K$5)/SUM(K$3:K$5,K$11:K$13))</f>
        <v>3.0732056744323628E-2</v>
      </c>
      <c r="L30">
        <f>('AEO 42'!O73/100)*(SUM(L$3:L$5)/SUM(L$3:L$5,L$11:L$13))</f>
        <v>3.0662282738024769E-2</v>
      </c>
      <c r="M30">
        <f>('AEO 42'!P73/100)*(SUM(M$3:M$5)/SUM(M$3:M$5,M$11:M$13))</f>
        <v>2.9211192214734085E-2</v>
      </c>
      <c r="N30">
        <f>('AEO 42'!Q73/100)*(SUM(N$3:N$5)/SUM(N$3:N$5,N$11:N$13))</f>
        <v>2.8937619239411981E-2</v>
      </c>
      <c r="O30">
        <f>('AEO 42'!R73/100)*(SUM(O$3:O$5)/SUM(O$3:O$5,O$11:O$13))</f>
        <v>2.8334328520769753E-2</v>
      </c>
      <c r="P30">
        <f>('AEO 42'!S73/100)*(SUM(P$3:P$5)/SUM(P$3:P$5,P$11:P$13))</f>
        <v>2.8034796089351062E-2</v>
      </c>
      <c r="Q30">
        <f>('AEO 42'!T73/100)*(SUM(Q$3:Q$5)/SUM(Q$3:Q$5,Q$11:Q$13))</f>
        <v>2.7177230301027092E-2</v>
      </c>
      <c r="R30">
        <f>('AEO 42'!U73/100)*(SUM(R$3:R$5)/SUM(R$3:R$5,R$11:R$13))</f>
        <v>2.7018649217293172E-2</v>
      </c>
      <c r="S30">
        <f>('AEO 42'!V73/100)*(SUM(S$3:S$5)/SUM(S$3:S$5,S$11:S$13))</f>
        <v>2.6813929524811084E-2</v>
      </c>
      <c r="T30">
        <f>('AEO 42'!W73/100)*(SUM(T$3:T$5)/SUM(T$3:T$5,T$11:T$13))</f>
        <v>2.6561620378981021E-2</v>
      </c>
      <c r="U30">
        <f>('AEO 42'!X73/100)*(SUM(U$3:U$5)/SUM(U$3:U$5,U$11:U$13))</f>
        <v>2.6225717562456792E-2</v>
      </c>
      <c r="V30">
        <f>('AEO 42'!Y73/100)*(SUM(V$3:V$5)/SUM(V$3:V$5,V$11:V$13))</f>
        <v>2.6149948557295417E-2</v>
      </c>
      <c r="W30">
        <f>('AEO 42'!Z73/100)*(SUM(W$3:W$5)/SUM(W$3:W$5,W$11:W$13))</f>
        <v>2.5979480327153939E-2</v>
      </c>
      <c r="X30">
        <f>('AEO 42'!AA73/100)*(SUM(X$3:X$5)/SUM(X$3:X$5,X$11:X$13))</f>
        <v>2.5790343048822086E-2</v>
      </c>
      <c r="Y30">
        <f>('AEO 42'!AB73/100)*(SUM(Y$3:Y$5)/SUM(Y$3:Y$5,Y$11:Y$13))</f>
        <v>2.5744578882629581E-2</v>
      </c>
      <c r="Z30">
        <f>('AEO 42'!AC73/100)*(SUM(Z$3:Z$5)/SUM(Z$3:Z$5,Z$11:Z$13))</f>
        <v>2.5684285729494775E-2</v>
      </c>
      <c r="AA30">
        <f>('AEO 42'!AD73/100)*(SUM(AA$3:AA$5)/SUM(AA$3:AA$5,AA$11:AA$13))</f>
        <v>2.5662851283189406E-2</v>
      </c>
      <c r="AB30">
        <f>('AEO 42'!AE73/100)*(SUM(AB$3:AB$5)/SUM(AB$3:AB$5,AB$11:AB$13))</f>
        <v>2.5471328003688815E-2</v>
      </c>
      <c r="AC30">
        <f>('AEO 42'!AF73/100)*(SUM(AC$3:AC$5)/SUM(AC$3:AC$5,AC$11:AC$13))</f>
        <v>2.5446539228339501E-2</v>
      </c>
      <c r="AD30">
        <f>('AEO 42'!AG73/100)*(SUM(AD$3:AD$5)/SUM(AD$3:AD$5,AD$11:AD$13))</f>
        <v>2.5323642047528884E-2</v>
      </c>
      <c r="AE30">
        <f>('AEO 42'!AH73/100)*(SUM(AE$3:AE$5)/SUM(AE$3:AE$5,AE$11:AE$13))</f>
        <v>2.5373418833174163E-2</v>
      </c>
      <c r="AF30">
        <f>('AEO 42'!AI73/100)*(SUM(AF$3:AF$5)/SUM(AF$3:AF$5,AF$11:AF$13))</f>
        <v>2.5267386381294093E-2</v>
      </c>
      <c r="AG30">
        <f>('AEO 42'!AJ73/100)*(SUM(AG$3:AG$5)/SUM(AG$3:AG$5,AG$11:AG$13))</f>
        <v>1.4717348927875241E-5</v>
      </c>
    </row>
    <row r="31" spans="1:33" x14ac:dyDescent="0.2">
      <c r="A31" t="str">
        <f>'AEO 42'!A74</f>
        <v>Compact</v>
      </c>
      <c r="B31">
        <f>('AEO 42'!E74/100)*(SUM(B$3:B$5)/SUM(B$3:B$5,B$11:B$13))</f>
        <v>0.1059348993973553</v>
      </c>
      <c r="C31">
        <f>('AEO 42'!F74/100)*(SUM(C$3:C$5)/SUM(C$3:C$5,C$11:C$13))</f>
        <v>0.12833204358720415</v>
      </c>
      <c r="D31">
        <f>('AEO 42'!G74/100)*(SUM(D$3:D$5)/SUM(D$3:D$5,D$11:D$13))</f>
        <v>0.11972937661059782</v>
      </c>
      <c r="E31">
        <f>('AEO 42'!H74/100)*(SUM(E$3:E$5)/SUM(E$3:E$5,E$11:E$13))</f>
        <v>0.11228274511847412</v>
      </c>
      <c r="F31">
        <f>('AEO 42'!I74/100)*(SUM(F$3:F$5)/SUM(F$3:F$5,F$11:F$13))</f>
        <v>0.10887798027368617</v>
      </c>
      <c r="G31">
        <f>('AEO 42'!J74/100)*(SUM(G$3:G$5)/SUM(G$3:G$5,G$11:G$13))</f>
        <v>0.10592934173584231</v>
      </c>
      <c r="H31">
        <f>('AEO 42'!K74/100)*(SUM(H$3:H$5)/SUM(H$3:H$5,H$11:H$13))</f>
        <v>0.10405878100681919</v>
      </c>
      <c r="I31">
        <f>('AEO 42'!L74/100)*(SUM(I$3:I$5)/SUM(I$3:I$5,I$11:I$13))</f>
        <v>0.10233691073229115</v>
      </c>
      <c r="J31">
        <f>('AEO 42'!M74/100)*(SUM(J$3:J$5)/SUM(J$3:J$5,J$11:J$13))</f>
        <v>9.9663938663370408E-2</v>
      </c>
      <c r="K31">
        <f>('AEO 42'!N74/100)*(SUM(K$3:K$5)/SUM(K$3:K$5,K$11:K$13))</f>
        <v>9.762528089979465E-2</v>
      </c>
      <c r="L31">
        <f>('AEO 42'!O74/100)*(SUM(L$3:L$5)/SUM(L$3:L$5,L$11:L$13))</f>
        <v>9.7095187176970285E-2</v>
      </c>
      <c r="M31">
        <f>('AEO 42'!P74/100)*(SUM(M$3:M$5)/SUM(M$3:M$5,M$11:M$13))</f>
        <v>9.2881764958494539E-2</v>
      </c>
      <c r="N31">
        <f>('AEO 42'!Q74/100)*(SUM(N$3:N$5)/SUM(N$3:N$5,N$11:N$13))</f>
        <v>9.1791851083401557E-2</v>
      </c>
      <c r="O31">
        <f>('AEO 42'!R74/100)*(SUM(O$3:O$5)/SUM(O$3:O$5,O$11:O$13))</f>
        <v>8.9879770036087853E-2</v>
      </c>
      <c r="P31">
        <f>('AEO 42'!S74/100)*(SUM(P$3:P$5)/SUM(P$3:P$5,P$11:P$13))</f>
        <v>8.8794914349591608E-2</v>
      </c>
      <c r="Q31">
        <f>('AEO 42'!T74/100)*(SUM(Q$3:Q$5)/SUM(Q$3:Q$5,Q$11:Q$13))</f>
        <v>8.6351690334386652E-2</v>
      </c>
      <c r="R31">
        <f>('AEO 42'!U74/100)*(SUM(R$3:R$5)/SUM(R$3:R$5,R$11:R$13))</f>
        <v>8.5659263256651991E-2</v>
      </c>
      <c r="S31">
        <f>('AEO 42'!V74/100)*(SUM(S$3:S$5)/SUM(S$3:S$5,S$11:S$13))</f>
        <v>8.4880429486835191E-2</v>
      </c>
      <c r="T31">
        <f>('AEO 42'!W74/100)*(SUM(T$3:T$5)/SUM(T$3:T$5,T$11:T$13))</f>
        <v>8.4083956775651419E-2</v>
      </c>
      <c r="U31">
        <f>('AEO 42'!X74/100)*(SUM(U$3:U$5)/SUM(U$3:U$5,U$11:U$13))</f>
        <v>8.3054888615661168E-2</v>
      </c>
      <c r="V31">
        <f>('AEO 42'!Y74/100)*(SUM(V$3:V$5)/SUM(V$3:V$5,V$11:V$13))</f>
        <v>8.2722995355181572E-2</v>
      </c>
      <c r="W31">
        <f>('AEO 42'!Z74/100)*(SUM(W$3:W$5)/SUM(W$3:W$5,W$11:W$13))</f>
        <v>8.2161200750227023E-2</v>
      </c>
      <c r="X31">
        <f>('AEO 42'!AA74/100)*(SUM(X$3:X$5)/SUM(X$3:X$5,X$11:X$13))</f>
        <v>8.1591405554098412E-2</v>
      </c>
      <c r="Y31">
        <f>('AEO 42'!AB74/100)*(SUM(Y$3:Y$5)/SUM(Y$3:Y$5,Y$11:Y$13))</f>
        <v>8.1363364557754697E-2</v>
      </c>
      <c r="Z31">
        <f>('AEO 42'!AC74/100)*(SUM(Z$3:Z$5)/SUM(Z$3:Z$5,Z$11:Z$13))</f>
        <v>8.1127060250799854E-2</v>
      </c>
      <c r="AA31">
        <f>('AEO 42'!AD74/100)*(SUM(AA$3:AA$5)/SUM(AA$3:AA$5,AA$11:AA$13))</f>
        <v>8.1009301133177683E-2</v>
      </c>
      <c r="AB31">
        <f>('AEO 42'!AE74/100)*(SUM(AB$3:AB$5)/SUM(AB$3:AB$5,AB$11:AB$13))</f>
        <v>8.0459559130615296E-2</v>
      </c>
      <c r="AC31">
        <f>('AEO 42'!AF74/100)*(SUM(AC$3:AC$5)/SUM(AC$3:AC$5,AC$11:AC$13))</f>
        <v>8.0321235819096351E-2</v>
      </c>
      <c r="AD31">
        <f>('AEO 42'!AG74/100)*(SUM(AD$3:AD$5)/SUM(AD$3:AD$5,AD$11:AD$13))</f>
        <v>7.9968710365375062E-2</v>
      </c>
      <c r="AE31">
        <f>('AEO 42'!AH74/100)*(SUM(AE$3:AE$5)/SUM(AE$3:AE$5,AE$11:AE$13))</f>
        <v>8.0023294350089064E-2</v>
      </c>
      <c r="AF31">
        <f>('AEO 42'!AI74/100)*(SUM(AF$3:AF$5)/SUM(AF$3:AF$5,AF$11:AF$13))</f>
        <v>7.9710288483100356E-2</v>
      </c>
      <c r="AG31">
        <f>('AEO 42'!AJ74/100)*(SUM(AG$3:AG$5)/SUM(AG$3:AG$5,AG$11:AG$13))</f>
        <v>8.8304093567251447E-6</v>
      </c>
    </row>
    <row r="32" spans="1:33" x14ac:dyDescent="0.2">
      <c r="A32" t="str">
        <f>'AEO 42'!A75</f>
        <v>Midsize</v>
      </c>
      <c r="B32" s="5">
        <f>('AEO 42'!E75/100)*(SUM(B$3:B$5)/SUM(B$3:B$5,B$11:B$13))</f>
        <v>0.33951734155481927</v>
      </c>
      <c r="C32">
        <f>('AEO 42'!F75/100)*(SUM(C$3:C$5)/SUM(C$3:C$5,C$11:C$13))</f>
        <v>0.27770854166254583</v>
      </c>
      <c r="D32">
        <f>('AEO 42'!G75/100)*(SUM(D$3:D$5)/SUM(D$3:D$5,D$11:D$13))</f>
        <v>0.2757074977806665</v>
      </c>
      <c r="E32">
        <f>('AEO 42'!H75/100)*(SUM(E$3:E$5)/SUM(E$3:E$5,E$11:E$13))</f>
        <v>0.27691716281167023</v>
      </c>
      <c r="F32">
        <f>('AEO 42'!I75/100)*(SUM(F$3:F$5)/SUM(F$3:F$5,F$11:F$13))</f>
        <v>0.26883694497753474</v>
      </c>
      <c r="G32">
        <f>('AEO 42'!J75/100)*(SUM(G$3:G$5)/SUM(G$3:G$5,G$11:G$13))</f>
        <v>0.26155848301453744</v>
      </c>
      <c r="H32">
        <f>('AEO 42'!K75/100)*(SUM(H$3:H$5)/SUM(H$3:H$5,H$11:H$13))</f>
        <v>0.25441234221337716</v>
      </c>
      <c r="I32">
        <f>('AEO 42'!L75/100)*(SUM(I$3:I$5)/SUM(I$3:I$5,I$11:I$13))</f>
        <v>0.24652010585730841</v>
      </c>
      <c r="J32">
        <f>('AEO 42'!M75/100)*(SUM(J$3:J$5)/SUM(J$3:J$5,J$11:J$13))</f>
        <v>0.24146540271084396</v>
      </c>
      <c r="K32">
        <f>('AEO 42'!N75/100)*(SUM(K$3:K$5)/SUM(K$3:K$5,K$11:K$13))</f>
        <v>0.23555529357690025</v>
      </c>
      <c r="L32">
        <f>('AEO 42'!O75/100)*(SUM(L$3:L$5)/SUM(L$3:L$5,L$11:L$13))</f>
        <v>0.22715004375565431</v>
      </c>
      <c r="M32">
        <f>('AEO 42'!P75/100)*(SUM(M$3:M$5)/SUM(M$3:M$5,M$11:M$13))</f>
        <v>0.22713931478993632</v>
      </c>
      <c r="N32">
        <f>('AEO 42'!Q75/100)*(SUM(N$3:N$5)/SUM(N$3:N$5,N$11:N$13))</f>
        <v>0.22100774825563663</v>
      </c>
      <c r="O32">
        <f>('AEO 42'!R75/100)*(SUM(O$3:O$5)/SUM(O$3:O$5,O$11:O$13))</f>
        <v>0.21731673792284137</v>
      </c>
      <c r="P32">
        <f>('AEO 42'!S75/100)*(SUM(P$3:P$5)/SUM(P$3:P$5,P$11:P$13))</f>
        <v>0.21252691717426062</v>
      </c>
      <c r="Q32">
        <f>('AEO 42'!T75/100)*(SUM(Q$3:Q$5)/SUM(Q$3:Q$5,Q$11:Q$13))</f>
        <v>0.21160763051400799</v>
      </c>
      <c r="R32">
        <f>('AEO 42'!U75/100)*(SUM(R$3:R$5)/SUM(R$3:R$5,R$11:R$13))</f>
        <v>0.20762679792237648</v>
      </c>
      <c r="S32">
        <f>('AEO 42'!V75/100)*(SUM(S$3:S$5)/SUM(S$3:S$5,S$11:S$13))</f>
        <v>0.20459705070229237</v>
      </c>
      <c r="T32">
        <f>('AEO 42'!W75/100)*(SUM(T$3:T$5)/SUM(T$3:T$5,T$11:T$13))</f>
        <v>0.20244816037345231</v>
      </c>
      <c r="U32">
        <f>('AEO 42'!X75/100)*(SUM(U$3:U$5)/SUM(U$3:U$5,U$11:U$13))</f>
        <v>0.20130487746556919</v>
      </c>
      <c r="V32">
        <f>('AEO 42'!Y75/100)*(SUM(V$3:V$5)/SUM(V$3:V$5,V$11:V$13))</f>
        <v>0.19913218637288321</v>
      </c>
      <c r="W32">
        <f>('AEO 42'!Z75/100)*(SUM(W$3:W$5)/SUM(W$3:W$5,W$11:W$13))</f>
        <v>0.19793642902370806</v>
      </c>
      <c r="X32">
        <f>('AEO 42'!AA75/100)*(SUM(X$3:X$5)/SUM(X$3:X$5,X$11:X$13))</f>
        <v>0.19720404793152893</v>
      </c>
      <c r="Y32">
        <f>('AEO 42'!AB75/100)*(SUM(Y$3:Y$5)/SUM(Y$3:Y$5,Y$11:Y$13))</f>
        <v>0.19596348929834267</v>
      </c>
      <c r="Z32">
        <f>('AEO 42'!AC75/100)*(SUM(Z$3:Z$5)/SUM(Z$3:Z$5,Z$11:Z$13))</f>
        <v>0.19506745847587401</v>
      </c>
      <c r="AA32">
        <f>('AEO 42'!AD75/100)*(SUM(AA$3:AA$5)/SUM(AA$3:AA$5,AA$11:AA$13))</f>
        <v>0.19405893019016934</v>
      </c>
      <c r="AB32">
        <f>('AEO 42'!AE75/100)*(SUM(AB$3:AB$5)/SUM(AB$3:AB$5,AB$11:AB$13))</f>
        <v>0.19415311455520251</v>
      </c>
      <c r="AC32">
        <f>('AEO 42'!AF75/100)*(SUM(AC$3:AC$5)/SUM(AC$3:AC$5,AC$11:AC$13))</f>
        <v>0.19337854934758331</v>
      </c>
      <c r="AD32">
        <f>('AEO 42'!AG75/100)*(SUM(AD$3:AD$5)/SUM(AD$3:AD$5,AD$11:AD$13))</f>
        <v>0.19304550774204859</v>
      </c>
      <c r="AE32">
        <f>('AEO 42'!AH75/100)*(SUM(AE$3:AE$5)/SUM(AE$3:AE$5,AE$11:AE$13))</f>
        <v>0.19183184408294932</v>
      </c>
      <c r="AF32">
        <f>('AEO 42'!AI75/100)*(SUM(AF$3:AF$5)/SUM(AF$3:AF$5,AF$11:AF$13))</f>
        <v>0.19134287169558065</v>
      </c>
      <c r="AG32">
        <f>('AEO 42'!AJ75/100)*(SUM(AG$3:AG$5)/SUM(AG$3:AG$5,AG$11:AG$13))</f>
        <v>-2.060428849902534E-5</v>
      </c>
    </row>
    <row r="33" spans="1:33" x14ac:dyDescent="0.2">
      <c r="A33" t="str">
        <f>'AEO 42'!A76</f>
        <v>Large</v>
      </c>
      <c r="B33">
        <f>('AEO 42'!E76/100)*(SUM(B$3:B$5)/SUM(B$3:B$5,B$11:B$13))</f>
        <v>0.14045272818149226</v>
      </c>
      <c r="C33">
        <f>('AEO 42'!F76/100)*(SUM(C$3:C$5)/SUM(C$3:C$5,C$11:C$13))</f>
        <v>9.495656484762198E-2</v>
      </c>
      <c r="D33">
        <f>('AEO 42'!G76/100)*(SUM(D$3:D$5)/SUM(D$3:D$5,D$11:D$13))</f>
        <v>9.9387969221002209E-2</v>
      </c>
      <c r="E33">
        <f>('AEO 42'!H76/100)*(SUM(E$3:E$5)/SUM(E$3:E$5,E$11:E$13))</f>
        <v>0.10067164540075493</v>
      </c>
      <c r="F33">
        <f>('AEO 42'!I76/100)*(SUM(F$3:F$5)/SUM(F$3:F$5,F$11:F$13))</f>
        <v>9.710475553562288E-2</v>
      </c>
      <c r="G33">
        <f>('AEO 42'!J76/100)*(SUM(G$3:G$5)/SUM(G$3:G$5,G$11:G$13))</f>
        <v>9.4342835942337763E-2</v>
      </c>
      <c r="H33">
        <f>('AEO 42'!K76/100)*(SUM(H$3:H$5)/SUM(H$3:H$5,H$11:H$13))</f>
        <v>9.0793323842530346E-2</v>
      </c>
      <c r="I33">
        <f>('AEO 42'!L76/100)*(SUM(I$3:I$5)/SUM(I$3:I$5,I$11:I$13))</f>
        <v>8.7223272404358676E-2</v>
      </c>
      <c r="J33">
        <f>('AEO 42'!M76/100)*(SUM(J$3:J$5)/SUM(J$3:J$5,J$11:J$13))</f>
        <v>8.5339778752814247E-2</v>
      </c>
      <c r="K33">
        <f>('AEO 42'!N76/100)*(SUM(K$3:K$5)/SUM(K$3:K$5,K$11:K$13))</f>
        <v>8.282693529282395E-2</v>
      </c>
      <c r="L33">
        <f>('AEO 42'!O76/100)*(SUM(L$3:L$5)/SUM(L$3:L$5,L$11:L$13))</f>
        <v>7.8880527290538044E-2</v>
      </c>
      <c r="M33">
        <f>('AEO 42'!P76/100)*(SUM(M$3:M$5)/SUM(M$3:M$5,M$11:M$13))</f>
        <v>7.9682778828937914E-2</v>
      </c>
      <c r="N33">
        <f>('AEO 42'!Q76/100)*(SUM(N$3:N$5)/SUM(N$3:N$5,N$11:N$13))</f>
        <v>7.6958297618177879E-2</v>
      </c>
      <c r="O33">
        <f>('AEO 42'!R76/100)*(SUM(O$3:O$5)/SUM(O$3:O$5,O$11:O$13))</f>
        <v>7.5583724485308576E-2</v>
      </c>
      <c r="P33">
        <f>('AEO 42'!S76/100)*(SUM(P$3:P$5)/SUM(P$3:P$5,P$11:P$13))</f>
        <v>7.3557736569346166E-2</v>
      </c>
      <c r="Q33">
        <f>('AEO 42'!T76/100)*(SUM(Q$3:Q$5)/SUM(Q$3:Q$5,Q$11:Q$13))</f>
        <v>7.3663760904129197E-2</v>
      </c>
      <c r="R33">
        <f>('AEO 42'!U76/100)*(SUM(R$3:R$5)/SUM(R$3:R$5,R$11:R$13))</f>
        <v>7.186751584501673E-2</v>
      </c>
      <c r="S33">
        <f>('AEO 42'!V76/100)*(SUM(S$3:S$5)/SUM(S$3:S$5,S$11:S$13))</f>
        <v>7.0548332071512537E-2</v>
      </c>
      <c r="T33">
        <f>('AEO 42'!W76/100)*(SUM(T$3:T$5)/SUM(T$3:T$5,T$11:T$13))</f>
        <v>6.9644212973089314E-2</v>
      </c>
      <c r="U33">
        <f>('AEO 42'!X76/100)*(SUM(U$3:U$5)/SUM(U$3:U$5,U$11:U$13))</f>
        <v>6.929746668751291E-2</v>
      </c>
      <c r="V33">
        <f>('AEO 42'!Y76/100)*(SUM(V$3:V$5)/SUM(V$3:V$5,V$11:V$13))</f>
        <v>6.8298787124113441E-2</v>
      </c>
      <c r="W33">
        <f>('AEO 42'!Z76/100)*(SUM(W$3:W$5)/SUM(W$3:W$5,W$11:W$13))</f>
        <v>6.7799452996592818E-2</v>
      </c>
      <c r="X33">
        <f>('AEO 42'!AA76/100)*(SUM(X$3:X$5)/SUM(X$3:X$5,X$11:X$13))</f>
        <v>6.7514801676135855E-2</v>
      </c>
      <c r="Y33">
        <f>('AEO 42'!AB76/100)*(SUM(Y$3:Y$5)/SUM(Y$3:Y$5,Y$11:Y$13))</f>
        <v>6.692498017176772E-2</v>
      </c>
      <c r="Z33">
        <f>('AEO 42'!AC76/100)*(SUM(Z$3:Z$5)/SUM(Z$3:Z$5,Z$11:Z$13))</f>
        <v>6.6480631856808109E-2</v>
      </c>
      <c r="AA33">
        <f>('AEO 42'!AD76/100)*(SUM(AA$3:AA$5)/SUM(AA$3:AA$5,AA$11:AA$13))</f>
        <v>6.5991105643889283E-2</v>
      </c>
      <c r="AB33">
        <f>('AEO 42'!AE76/100)*(SUM(AB$3:AB$5)/SUM(AB$3:AB$5,AB$11:AB$13))</f>
        <v>6.6077476261934193E-2</v>
      </c>
      <c r="AC33">
        <f>('AEO 42'!AF76/100)*(SUM(AC$3:AC$5)/SUM(AC$3:AC$5,AC$11:AC$13))</f>
        <v>6.5681619140876626E-2</v>
      </c>
      <c r="AD33">
        <f>('AEO 42'!AG76/100)*(SUM(AD$3:AD$5)/SUM(AD$3:AD$5,AD$11:AD$13))</f>
        <v>6.5593385687810993E-2</v>
      </c>
      <c r="AE33">
        <f>('AEO 42'!AH76/100)*(SUM(AE$3:AE$5)/SUM(AE$3:AE$5,AE$11:AE$13))</f>
        <v>6.4951450740908856E-2</v>
      </c>
      <c r="AF33">
        <f>('AEO 42'!AI76/100)*(SUM(AF$3:AF$5)/SUM(AF$3:AF$5,AF$11:AF$13))</f>
        <v>6.4793619327441501E-2</v>
      </c>
      <c r="AG33">
        <f>('AEO 42'!AJ76/100)*(SUM(AG$3:AG$5)/SUM(AG$3:AG$5,AG$11:AG$13))</f>
        <v>-3.8265107212475619E-5</v>
      </c>
    </row>
    <row r="34" spans="1:33" x14ac:dyDescent="0.2">
      <c r="A34" t="str">
        <f>'AEO 42'!A77</f>
        <v>Two Seater</v>
      </c>
      <c r="B34">
        <f>('AEO 42'!E77/100)*(SUM(B$3:B$5)/SUM(B$3:B$5,B$11:B$13))</f>
        <v>8.3904796794941772E-3</v>
      </c>
      <c r="C34">
        <f>('AEO 42'!F77/100)*(SUM(C$3:C$5)/SUM(C$3:C$5,C$11:C$13))</f>
        <v>7.3246641436548517E-3</v>
      </c>
      <c r="D34">
        <f>('AEO 42'!G77/100)*(SUM(D$3:D$5)/SUM(D$3:D$5,D$11:D$13))</f>
        <v>7.3663517087888151E-3</v>
      </c>
      <c r="E34">
        <f>('AEO 42'!H77/100)*(SUM(E$3:E$5)/SUM(E$3:E$5,E$11:E$13))</f>
        <v>7.2710921917463756E-3</v>
      </c>
      <c r="F34">
        <f>('AEO 42'!I77/100)*(SUM(F$3:F$5)/SUM(F$3:F$5,F$11:F$13))</f>
        <v>7.0949100429764014E-3</v>
      </c>
      <c r="G34">
        <f>('AEO 42'!J77/100)*(SUM(G$3:G$5)/SUM(G$3:G$5,G$11:G$13))</f>
        <v>6.9664471917086288E-3</v>
      </c>
      <c r="H34">
        <f>('AEO 42'!K77/100)*(SUM(H$3:H$5)/SUM(H$3:H$5,H$11:H$13))</f>
        <v>6.7957848735309776E-3</v>
      </c>
      <c r="I34">
        <f>('AEO 42'!L77/100)*(SUM(I$3:I$5)/SUM(I$3:I$5,I$11:I$13))</f>
        <v>6.6034128084873243E-3</v>
      </c>
      <c r="J34">
        <f>('AEO 42'!M77/100)*(SUM(J$3:J$5)/SUM(J$3:J$5,J$11:J$13))</f>
        <v>6.4711976652310089E-3</v>
      </c>
      <c r="K34">
        <f>('AEO 42'!N77/100)*(SUM(K$3:K$5)/SUM(K$3:K$5,K$11:K$13))</f>
        <v>6.3311311006233519E-3</v>
      </c>
      <c r="L34">
        <f>('AEO 42'!O77/100)*(SUM(L$3:L$5)/SUM(L$3:L$5,L$11:L$13))</f>
        <v>6.176349214686975E-3</v>
      </c>
      <c r="M34">
        <f>('AEO 42'!P77/100)*(SUM(M$3:M$5)/SUM(M$3:M$5,M$11:M$13))</f>
        <v>6.1141843534913611E-3</v>
      </c>
      <c r="N34">
        <f>('AEO 42'!Q77/100)*(SUM(N$3:N$5)/SUM(N$3:N$5,N$11:N$13))</f>
        <v>5.985714530880119E-3</v>
      </c>
      <c r="O34">
        <f>('AEO 42'!R77/100)*(SUM(O$3:O$5)/SUM(O$3:O$5,O$11:O$13))</f>
        <v>5.8873778523724852E-3</v>
      </c>
      <c r="P34">
        <f>('AEO 42'!S77/100)*(SUM(P$3:P$5)/SUM(P$3:P$5,P$11:P$13))</f>
        <v>5.7781188834219168E-3</v>
      </c>
      <c r="Q34">
        <f>('AEO 42'!T77/100)*(SUM(Q$3:Q$5)/SUM(Q$3:Q$5,Q$11:Q$13))</f>
        <v>5.7224706906056876E-3</v>
      </c>
      <c r="R34">
        <f>('AEO 42'!U77/100)*(SUM(R$3:R$5)/SUM(R$3:R$5,R$11:R$13))</f>
        <v>5.6383967314078244E-3</v>
      </c>
      <c r="S34">
        <f>('AEO 42'!V77/100)*(SUM(S$3:S$5)/SUM(S$3:S$5,S$11:S$13))</f>
        <v>5.5693190714475134E-3</v>
      </c>
      <c r="T34">
        <f>('AEO 42'!W77/100)*(SUM(T$3:T$5)/SUM(T$3:T$5,T$11:T$13))</f>
        <v>5.5147657204875694E-3</v>
      </c>
      <c r="U34">
        <f>('AEO 42'!X77/100)*(SUM(U$3:U$5)/SUM(U$3:U$5,U$11:U$13))</f>
        <v>5.4799172490211595E-3</v>
      </c>
      <c r="V34">
        <f>('AEO 42'!Y77/100)*(SUM(V$3:V$5)/SUM(V$3:V$5,V$11:V$13))</f>
        <v>5.4354407827031416E-3</v>
      </c>
      <c r="W34">
        <f>('AEO 42'!Z77/100)*(SUM(W$3:W$5)/SUM(W$3:W$5,W$11:W$13))</f>
        <v>5.4052050311938632E-3</v>
      </c>
      <c r="X34">
        <f>('AEO 42'!AA77/100)*(SUM(X$3:X$5)/SUM(X$3:X$5,X$11:X$13))</f>
        <v>5.3836917702806122E-3</v>
      </c>
      <c r="Y34">
        <f>('AEO 42'!AB77/100)*(SUM(Y$3:Y$5)/SUM(Y$3:Y$5,Y$11:Y$13))</f>
        <v>5.3592991798908527E-3</v>
      </c>
      <c r="Z34">
        <f>('AEO 42'!AC77/100)*(SUM(Z$3:Z$5)/SUM(Z$3:Z$5,Z$11:Z$13))</f>
        <v>5.3393476690577297E-3</v>
      </c>
      <c r="AA34">
        <f>('AEO 42'!AD77/100)*(SUM(AA$3:AA$5)/SUM(AA$3:AA$5,AA$11:AA$13))</f>
        <v>5.321029544828825E-3</v>
      </c>
      <c r="AB34">
        <f>('AEO 42'!AE77/100)*(SUM(AB$3:AB$5)/SUM(AB$3:AB$5,AB$11:AB$13))</f>
        <v>5.3148009067323166E-3</v>
      </c>
      <c r="AC34">
        <f>('AEO 42'!AF77/100)*(SUM(AC$3:AC$5)/SUM(AC$3:AC$5,AC$11:AC$13))</f>
        <v>5.2995234059013338E-3</v>
      </c>
      <c r="AD34">
        <f>('AEO 42'!AG77/100)*(SUM(AD$3:AD$5)/SUM(AD$3:AD$5,AD$11:AD$13))</f>
        <v>5.2916143946722619E-3</v>
      </c>
      <c r="AE34">
        <f>('AEO 42'!AH77/100)*(SUM(AE$3:AE$5)/SUM(AE$3:AE$5,AE$11:AE$13))</f>
        <v>5.270488825882047E-3</v>
      </c>
      <c r="AF34">
        <f>('AEO 42'!AI77/100)*(SUM(AF$3:AF$5)/SUM(AF$3:AF$5,AF$11:AF$13))</f>
        <v>5.2557494565208546E-3</v>
      </c>
      <c r="AG34">
        <f>('AEO 42'!AJ77/100)*(SUM(AG$3:AG$5)/SUM(AG$3:AG$5,AG$11:AG$13))</f>
        <v>-8.8304093567251447E-6</v>
      </c>
    </row>
    <row r="35" spans="1:33" x14ac:dyDescent="0.2">
      <c r="A35" t="str">
        <f>'AEO 42'!A78</f>
        <v>Small Crossover Utility</v>
      </c>
      <c r="B35">
        <f>('AEO 42'!E78/100)*(SUM(B$3:B$5)/SUM(B$3:B$5,B$11:B$13))</f>
        <v>0.16280081736449564</v>
      </c>
      <c r="C35">
        <f>('AEO 42'!F78/100)*(SUM(C$3:C$5)/SUM(C$3:C$5,C$11:C$13))</f>
        <v>0.22092327260487277</v>
      </c>
      <c r="D35">
        <f>('AEO 42'!G78/100)*(SUM(D$3:D$5)/SUM(D$3:D$5,D$11:D$13))</f>
        <v>0.21031245233227722</v>
      </c>
      <c r="E35">
        <f>('AEO 42'!H78/100)*(SUM(E$3:E$5)/SUM(E$3:E$5,E$11:E$13))</f>
        <v>0.19922614457493795</v>
      </c>
      <c r="F35">
        <f>('AEO 42'!I78/100)*(SUM(F$3:F$5)/SUM(F$3:F$5,F$11:F$13))</f>
        <v>0.19720523504464677</v>
      </c>
      <c r="G35">
        <f>('AEO 42'!J78/100)*(SUM(G$3:G$5)/SUM(G$3:G$5,G$11:G$13))</f>
        <v>0.1940509531440506</v>
      </c>
      <c r="H35">
        <f>('AEO 42'!K78/100)*(SUM(H$3:H$5)/SUM(H$3:H$5,H$11:H$13))</f>
        <v>0.19247267441650145</v>
      </c>
      <c r="I35">
        <f>('AEO 42'!L78/100)*(SUM(I$3:I$5)/SUM(I$3:I$5,I$11:I$13))</f>
        <v>0.19226462875336578</v>
      </c>
      <c r="J35">
        <f>('AEO 42'!M78/100)*(SUM(J$3:J$5)/SUM(J$3:J$5,J$11:J$13))</f>
        <v>0.18890193688336282</v>
      </c>
      <c r="K35">
        <f>('AEO 42'!N78/100)*(SUM(K$3:K$5)/SUM(K$3:K$5,K$11:K$13))</f>
        <v>0.18671609177317658</v>
      </c>
      <c r="L35">
        <f>('AEO 42'!O78/100)*(SUM(L$3:L$5)/SUM(L$3:L$5,L$11:L$13))</f>
        <v>0.18737122593695477</v>
      </c>
      <c r="M35">
        <f>('AEO 42'!P78/100)*(SUM(M$3:M$5)/SUM(M$3:M$5,M$11:M$13))</f>
        <v>0.17990193185045536</v>
      </c>
      <c r="N35">
        <f>('AEO 42'!Q78/100)*(SUM(N$3:N$5)/SUM(N$3:N$5,N$11:N$13))</f>
        <v>0.17921681650068036</v>
      </c>
      <c r="O35">
        <f>('AEO 42'!R78/100)*(SUM(O$3:O$5)/SUM(O$3:O$5,O$11:O$13))</f>
        <v>0.17651261281553565</v>
      </c>
      <c r="P35">
        <f>('AEO 42'!S78/100)*(SUM(P$3:P$5)/SUM(P$3:P$5,P$11:P$13))</f>
        <v>0.17561627146468209</v>
      </c>
      <c r="Q35">
        <f>('AEO 42'!T78/100)*(SUM(Q$3:Q$5)/SUM(Q$3:Q$5,Q$11:Q$13))</f>
        <v>0.17135432728313496</v>
      </c>
      <c r="R35">
        <f>('AEO 42'!U78/100)*(SUM(R$3:R$5)/SUM(R$3:R$5,R$11:R$13))</f>
        <v>0.17101647248318375</v>
      </c>
      <c r="S35">
        <f>('AEO 42'!V78/100)*(SUM(S$3:S$5)/SUM(S$3:S$5,S$11:S$13))</f>
        <v>0.1703682761227909</v>
      </c>
      <c r="T35">
        <f>('AEO 42'!W78/100)*(SUM(T$3:T$5)/SUM(T$3:T$5,T$11:T$13))</f>
        <v>0.16955351817989653</v>
      </c>
      <c r="U35">
        <f>('AEO 42'!X78/100)*(SUM(U$3:U$5)/SUM(U$3:U$5,U$11:U$13))</f>
        <v>0.16812479740843078</v>
      </c>
      <c r="V35">
        <f>('AEO 42'!Y78/100)*(SUM(V$3:V$5)/SUM(V$3:V$5,V$11:V$13))</f>
        <v>0.16823910807331718</v>
      </c>
      <c r="W35">
        <f>('AEO 42'!Z78/100)*(SUM(W$3:W$5)/SUM(W$3:W$5,W$11:W$13))</f>
        <v>0.16775675684953667</v>
      </c>
      <c r="X35">
        <f>('AEO 42'!AA78/100)*(SUM(X$3:X$5)/SUM(X$3:X$5,X$11:X$13))</f>
        <v>0.1671807167117299</v>
      </c>
      <c r="Y35">
        <f>('AEO 42'!AB78/100)*(SUM(Y$3:Y$5)/SUM(Y$3:Y$5,Y$11:Y$13))</f>
        <v>0.1673631462429897</v>
      </c>
      <c r="Z35">
        <f>('AEO 42'!AC78/100)*(SUM(Z$3:Z$5)/SUM(Z$3:Z$5,Z$11:Z$13))</f>
        <v>0.16749019900301937</v>
      </c>
      <c r="AA35">
        <f>('AEO 42'!AD78/100)*(SUM(AA$3:AA$5)/SUM(AA$3:AA$5,AA$11:AA$13))</f>
        <v>0.1678635748544309</v>
      </c>
      <c r="AB35">
        <f>('AEO 42'!AE78/100)*(SUM(AB$3:AB$5)/SUM(AB$3:AB$5,AB$11:AB$13))</f>
        <v>0.16717770600571674</v>
      </c>
      <c r="AC35">
        <f>('AEO 42'!AF78/100)*(SUM(AC$3:AC$5)/SUM(AC$3:AC$5,AC$11:AC$13))</f>
        <v>0.16744130580827099</v>
      </c>
      <c r="AD35">
        <f>('AEO 42'!AG78/100)*(SUM(AD$3:AD$5)/SUM(AD$3:AD$5,AD$11:AD$13))</f>
        <v>0.16718376306320623</v>
      </c>
      <c r="AE35">
        <f>('AEO 42'!AH78/100)*(SUM(AE$3:AE$5)/SUM(AE$3:AE$5,AE$11:AE$13))</f>
        <v>0.16787418352676567</v>
      </c>
      <c r="AF35">
        <f>('AEO 42'!AI78/100)*(SUM(AF$3:AF$5)/SUM(AF$3:AF$5,AF$11:AF$13))</f>
        <v>0.16770501873803192</v>
      </c>
      <c r="AG35">
        <f>('AEO 42'!AJ78/100)*(SUM(AG$3:AG$5)/SUM(AG$3:AG$5,AG$11:AG$13))</f>
        <v>4.120857699805068E-5</v>
      </c>
    </row>
    <row r="36" spans="1:33" x14ac:dyDescent="0.2">
      <c r="A36" t="str">
        <f>'AEO 42'!A79</f>
        <v>Large Crossover Utility</v>
      </c>
      <c r="B36">
        <f>('AEO 42'!E79/100)*(SUM(B$3:B$5)/SUM(B$3:B$5,B$11:B$13))</f>
        <v>4.5263580465347737E-2</v>
      </c>
      <c r="C36">
        <f>('AEO 42'!F79/100)*(SUM(C$3:C$5)/SUM(C$3:C$5,C$11:C$13))</f>
        <v>3.9629322148016448E-2</v>
      </c>
      <c r="D36">
        <f>('AEO 42'!G79/100)*(SUM(D$3:D$5)/SUM(D$3:D$5,D$11:D$13))</f>
        <v>4.1394175830148969E-2</v>
      </c>
      <c r="E36">
        <f>('AEO 42'!H79/100)*(SUM(E$3:E$5)/SUM(E$3:E$5,E$11:E$13))</f>
        <v>4.2247212789153145E-2</v>
      </c>
      <c r="F36">
        <f>('AEO 42'!I79/100)*(SUM(F$3:F$5)/SUM(F$3:F$5,F$11:F$13))</f>
        <v>4.2084454833237944E-2</v>
      </c>
      <c r="G36">
        <f>('AEO 42'!J79/100)*(SUM(G$3:G$5)/SUM(G$3:G$5,G$11:G$13))</f>
        <v>4.1803029207031502E-2</v>
      </c>
      <c r="H36">
        <f>('AEO 42'!K79/100)*(SUM(H$3:H$5)/SUM(H$3:H$5,H$11:H$13))</f>
        <v>4.1226665255114384E-2</v>
      </c>
      <c r="I36">
        <f>('AEO 42'!L79/100)*(SUM(I$3:I$5)/SUM(I$3:I$5,I$11:I$13))</f>
        <v>4.0755649723311499E-2</v>
      </c>
      <c r="J36">
        <f>('AEO 42'!M79/100)*(SUM(J$3:J$5)/SUM(J$3:J$5,J$11:J$13))</f>
        <v>4.0411030644029088E-2</v>
      </c>
      <c r="K36">
        <f>('AEO 42'!N79/100)*(SUM(K$3:K$5)/SUM(K$3:K$5,K$11:K$13))</f>
        <v>3.9891758566655722E-2</v>
      </c>
      <c r="L36">
        <f>('AEO 42'!O79/100)*(SUM(L$3:L$5)/SUM(L$3:L$5,L$11:L$13))</f>
        <v>3.8940530829991805E-2</v>
      </c>
      <c r="M36">
        <f>('AEO 42'!P79/100)*(SUM(M$3:M$5)/SUM(M$3:M$5,M$11:M$13))</f>
        <v>3.9207405788954201E-2</v>
      </c>
      <c r="N36">
        <f>('AEO 42'!Q79/100)*(SUM(N$3:N$5)/SUM(N$3:N$5,N$11:N$13))</f>
        <v>3.8528640950495109E-2</v>
      </c>
      <c r="O36">
        <f>('AEO 42'!R79/100)*(SUM(O$3:O$5)/SUM(O$3:O$5,O$11:O$13))</f>
        <v>3.8191026627392738E-2</v>
      </c>
      <c r="P36">
        <f>('AEO 42'!S79/100)*(SUM(P$3:P$5)/SUM(P$3:P$5,P$11:P$13))</f>
        <v>3.7709838044923623E-2</v>
      </c>
      <c r="Q36">
        <f>('AEO 42'!T79/100)*(SUM(Q$3:Q$5)/SUM(Q$3:Q$5,Q$11:Q$13))</f>
        <v>3.7782598271549409E-2</v>
      </c>
      <c r="R36">
        <f>('AEO 42'!U79/100)*(SUM(R$3:R$5)/SUM(R$3:R$5,R$11:R$13))</f>
        <v>3.7362532890459585E-2</v>
      </c>
      <c r="S36">
        <f>('AEO 42'!V79/100)*(SUM(S$3:S$5)/SUM(S$3:S$5,S$11:S$13))</f>
        <v>3.710736435355632E-2</v>
      </c>
      <c r="T36">
        <f>('AEO 42'!W79/100)*(SUM(T$3:T$5)/SUM(T$3:T$5,T$11:T$13))</f>
        <v>3.6898002799639978E-2</v>
      </c>
      <c r="U36">
        <f>('AEO 42'!X79/100)*(SUM(U$3:U$5)/SUM(U$3:U$5,U$11:U$13))</f>
        <v>3.691454059989481E-2</v>
      </c>
      <c r="V36">
        <f>('AEO 42'!Y79/100)*(SUM(V$3:V$5)/SUM(V$3:V$5,V$11:V$13))</f>
        <v>3.6739122809741995E-2</v>
      </c>
      <c r="W36">
        <f>('AEO 42'!Z79/100)*(SUM(W$3:W$5)/SUM(W$3:W$5,W$11:W$13))</f>
        <v>3.6726751846118573E-2</v>
      </c>
      <c r="X36">
        <f>('AEO 42'!AA79/100)*(SUM(X$3:X$5)/SUM(X$3:X$5,X$11:X$13))</f>
        <v>3.6742251063826364E-2</v>
      </c>
      <c r="Y36">
        <f>('AEO 42'!AB79/100)*(SUM(Y$3:Y$5)/SUM(Y$3:Y$5,Y$11:Y$13))</f>
        <v>3.6744163747453658E-2</v>
      </c>
      <c r="Z36">
        <f>('AEO 42'!AC79/100)*(SUM(Z$3:Z$5)/SUM(Z$3:Z$5,Z$11:Z$13))</f>
        <v>3.6712540548594255E-2</v>
      </c>
      <c r="AA36">
        <f>('AEO 42'!AD79/100)*(SUM(AA$3:AA$5)/SUM(AA$3:AA$5,AA$11:AA$13))</f>
        <v>3.6697847368530184E-2</v>
      </c>
      <c r="AB36">
        <f>('AEO 42'!AE79/100)*(SUM(AB$3:AB$5)/SUM(AB$3:AB$5,AB$11:AB$13))</f>
        <v>3.6860077171315037E-2</v>
      </c>
      <c r="AC36">
        <f>('AEO 42'!AF79/100)*(SUM(AC$3:AC$5)/SUM(AC$3:AC$5,AC$11:AC$13))</f>
        <v>3.6873947672772654E-2</v>
      </c>
      <c r="AD36">
        <f>('AEO 42'!AG79/100)*(SUM(AD$3:AD$5)/SUM(AD$3:AD$5,AD$11:AD$13))</f>
        <v>3.6962419081788149E-2</v>
      </c>
      <c r="AE36">
        <f>('AEO 42'!AH79/100)*(SUM(AE$3:AE$5)/SUM(AE$3:AE$5,AE$11:AE$13))</f>
        <v>3.6890344333401506E-2</v>
      </c>
      <c r="AF36">
        <f>('AEO 42'!AI79/100)*(SUM(AF$3:AF$5)/SUM(AF$3:AF$5,AF$11:AF$13))</f>
        <v>3.6978180745857098E-2</v>
      </c>
      <c r="AG36">
        <f>('AEO 42'!AJ79/100)*(SUM(AG$3:AG$5)/SUM(AG$3:AG$5,AG$11:AG$13))</f>
        <v>1.7660818713450289E-5</v>
      </c>
    </row>
    <row r="37" spans="1:33" x14ac:dyDescent="0.2">
      <c r="A37" t="str">
        <f>'AEO 42'!A81</f>
        <v>Small Pickup</v>
      </c>
      <c r="B37">
        <f>'AEO 42'!E81/100*(SUM(B$11:B$13)/SUM(B$3:B$5,B$11:B$13))</f>
        <v>6.8607708506439428E-3</v>
      </c>
      <c r="C37">
        <f>'AEO 42'!F81/100*(SUM(C$11:C$13)/SUM(C$3:C$5,C$11:C$13))</f>
        <v>6.095253105483942E-3</v>
      </c>
      <c r="D37">
        <f>'AEO 42'!G81/100*(SUM(D$11:D$13)/SUM(D$3:D$5,D$11:D$13))</f>
        <v>7.0539621766469943E-3</v>
      </c>
      <c r="E37">
        <f>'AEO 42'!H81/100*(SUM(E$11:E$13)/SUM(E$3:E$5,E$11:E$13))</f>
        <v>7.9442805604275548E-3</v>
      </c>
      <c r="F37">
        <f>'AEO 42'!I81/100*(SUM(F$11:F$13)/SUM(F$3:F$5,F$11:F$13))</f>
        <v>8.5629210543212136E-3</v>
      </c>
      <c r="G37">
        <f>'AEO 42'!J81/100*(SUM(G$11:G$13)/SUM(G$3:G$5,G$11:G$13))</f>
        <v>9.1616454820759117E-3</v>
      </c>
      <c r="H37">
        <f>'AEO 42'!K81/100*(SUM(H$11:H$13)/SUM(H$3:H$5,H$11:H$13))</f>
        <v>9.6266614510809104E-3</v>
      </c>
      <c r="I37">
        <f>'AEO 42'!L81/100*(SUM(I$11:I$13)/SUM(I$3:I$5,I$11:I$13))</f>
        <v>1.0012849296552395E-2</v>
      </c>
      <c r="J37">
        <f>'AEO 42'!M81/100*(SUM(J$11:J$13)/SUM(J$3:J$5,J$11:J$13))</f>
        <v>1.0516190985085569E-2</v>
      </c>
      <c r="K37">
        <f>'AEO 42'!N81/100*(SUM(K$11:K$13)/SUM(K$3:K$5,K$11:K$13))</f>
        <v>1.0945977575383571E-2</v>
      </c>
      <c r="L37">
        <f>'AEO 42'!O81/100*(SUM(L$11:L$13)/SUM(L$3:L$5,L$11:L$13))</f>
        <v>1.121695496563317E-2</v>
      </c>
      <c r="M37">
        <f>'AEO 42'!P81/100*(SUM(M$11:M$13)/SUM(M$3:M$5,M$11:M$13))</f>
        <v>1.1883609299316823E-2</v>
      </c>
      <c r="N37">
        <f>'AEO 42'!Q81/100*(SUM(N$11:N$13)/SUM(N$3:N$5,N$11:N$13))</f>
        <v>1.2161328052412922E-2</v>
      </c>
      <c r="O37">
        <f>'AEO 42'!R81/100*(SUM(O$11:O$13)/SUM(O$3:O$5,O$11:O$13))</f>
        <v>1.2534919244004463E-2</v>
      </c>
      <c r="P37">
        <f>'AEO 42'!S81/100*(SUM(P$11:P$13)/SUM(P$3:P$5,P$11:P$13))</f>
        <v>1.2780793827785976E-2</v>
      </c>
      <c r="Q37">
        <f>'AEO 42'!T81/100*(SUM(Q$11:Q$13)/SUM(Q$3:Q$5,Q$11:Q$13))</f>
        <v>1.3240667285756834E-2</v>
      </c>
      <c r="R37">
        <f>'AEO 42'!U81/100*(SUM(R$11:R$13)/SUM(R$3:R$5,R$11:R$13))</f>
        <v>1.3383018162495368E-2</v>
      </c>
      <c r="S37">
        <f>'AEO 42'!V81/100*(SUM(S$11:S$13)/SUM(S$3:S$5,S$11:S$13))</f>
        <v>1.3533921333596498E-2</v>
      </c>
      <c r="T37">
        <f>'AEO 42'!W81/100*(SUM(T$11:T$13)/SUM(T$3:T$5,T$11:T$13))</f>
        <v>1.3681815102253199E-2</v>
      </c>
      <c r="U37">
        <f>'AEO 42'!X81/100*(SUM(U$11:U$13)/SUM(U$3:U$5,U$11:U$13))</f>
        <v>1.3867689238723469E-2</v>
      </c>
      <c r="V37">
        <f>'AEO 42'!Y81/100*(SUM(V$11:V$13)/SUM(V$3:V$5,V$11:V$13))</f>
        <v>1.3918273743924415E-2</v>
      </c>
      <c r="W37">
        <f>'AEO 42'!Z81/100*(SUM(W$11:W$13)/SUM(W$3:W$5,W$11:W$13))</f>
        <v>1.4007412478221234E-2</v>
      </c>
      <c r="X37">
        <f>'AEO 42'!AA81/100*(SUM(X$11:X$13)/SUM(X$3:X$5,X$11:X$13))</f>
        <v>1.4098009840672986E-2</v>
      </c>
      <c r="Y37">
        <f>'AEO 42'!AB81/100*(SUM(Y$11:Y$13)/SUM(Y$3:Y$5,Y$11:Y$13))</f>
        <v>1.4120104754671426E-2</v>
      </c>
      <c r="Z37">
        <f>'AEO 42'!AC81/100*(SUM(Z$11:Z$13)/SUM(Z$3:Z$5,Z$11:Z$13))</f>
        <v>1.4140624263037173E-2</v>
      </c>
      <c r="AA37">
        <f>'AEO 42'!AD81/100*(SUM(AA$11:AA$13)/SUM(AA$3:AA$5,AA$11:AA$13))</f>
        <v>1.4137699463388205E-2</v>
      </c>
      <c r="AB37">
        <f>'AEO 42'!AE81/100*(SUM(AB$11:AB$13)/SUM(AB$3:AB$5,AB$11:AB$13))</f>
        <v>1.4223373972638675E-2</v>
      </c>
      <c r="AC37">
        <f>'AEO 42'!AF81/100*(SUM(AC$11:AC$13)/SUM(AC$3:AC$5,AC$11:AC$13))</f>
        <v>1.4225601184445829E-2</v>
      </c>
      <c r="AD37">
        <f>'AEO 42'!AG81/100*(SUM(AD$11:AD$13)/SUM(AD$3:AD$5,AD$11:AD$13))</f>
        <v>1.4273371682932688E-2</v>
      </c>
      <c r="AE37">
        <f>'AEO 42'!AH81/100*(SUM(AE$11:AE$13)/SUM(AE$3:AE$5,AE$11:AE$13))</f>
        <v>1.4236690151044347E-2</v>
      </c>
      <c r="AF37">
        <f>'AEO 42'!AI81/100*(SUM(AF$11:AF$13)/SUM(AF$3:AF$5,AF$11:AF$13))</f>
        <v>1.4277901299886988E-2</v>
      </c>
      <c r="AG37">
        <f>'AEO 42'!AJ81/100*(SUM(AG$11:AG$13)/SUM(AG$3:AG$5,AG$11:AG$13))</f>
        <v>-5.6452241715399609E-5</v>
      </c>
    </row>
    <row r="38" spans="1:33" x14ac:dyDescent="0.2">
      <c r="A38" t="str">
        <f>'AEO 42'!A82</f>
        <v>Large Pickup</v>
      </c>
      <c r="B38">
        <f>'AEO 42'!E82/100*(SUM(B$11:B$13)/SUM(B$3:B$5,B$11:B$13))</f>
        <v>3.1536131497381194E-2</v>
      </c>
      <c r="C38">
        <f>'AEO 42'!F82/100*(SUM(C$11:C$13)/SUM(C$3:C$5,C$11:C$13))</f>
        <v>3.8244728381347924E-2</v>
      </c>
      <c r="D38">
        <f>'AEO 42'!G82/100*(SUM(D$11:D$13)/SUM(D$3:D$5,D$11:D$13))</f>
        <v>4.157852339822965E-2</v>
      </c>
      <c r="E38">
        <f>'AEO 42'!H82/100*(SUM(E$11:E$13)/SUM(E$3:E$5,E$11:E$13))</f>
        <v>4.5423562507128049E-2</v>
      </c>
      <c r="F38">
        <f>'AEO 42'!I82/100*(SUM(F$11:F$13)/SUM(F$3:F$5,F$11:F$13))</f>
        <v>4.9519163760510874E-2</v>
      </c>
      <c r="G38">
        <f>'AEO 42'!J82/100*(SUM(G$11:G$13)/SUM(G$3:G$5,G$11:G$13))</f>
        <v>5.3278046510851725E-2</v>
      </c>
      <c r="H38">
        <f>'AEO 42'!K82/100*(SUM(H$11:H$13)/SUM(H$3:H$5,H$11:H$13))</f>
        <v>5.671313547419838E-2</v>
      </c>
      <c r="I38">
        <f>'AEO 42'!L82/100*(SUM(I$11:I$13)/SUM(I$3:I$5,I$11:I$13))</f>
        <v>6.0010087830427161E-2</v>
      </c>
      <c r="J38">
        <f>'AEO 42'!M82/100*(SUM(J$11:J$13)/SUM(J$3:J$5,J$11:J$13))</f>
        <v>6.3125620729875029E-2</v>
      </c>
      <c r="K38">
        <f>'AEO 42'!N82/100*(SUM(K$11:K$13)/SUM(K$3:K$5,K$11:K$13))</f>
        <v>6.6221766372904931E-2</v>
      </c>
      <c r="L38">
        <f>'AEO 42'!O82/100*(SUM(L$11:L$13)/SUM(L$3:L$5,L$11:L$13))</f>
        <v>6.929797126470208E-2</v>
      </c>
      <c r="M38">
        <f>'AEO 42'!P82/100*(SUM(M$11:M$13)/SUM(M$3:M$5,M$11:M$13))</f>
        <v>7.1936382811890937E-2</v>
      </c>
      <c r="N38">
        <f>'AEO 42'!Q82/100*(SUM(N$11:N$13)/SUM(N$3:N$5,N$11:N$13))</f>
        <v>7.4596022590258992E-2</v>
      </c>
      <c r="O38">
        <f>'AEO 42'!R82/100*(SUM(O$11:O$13)/SUM(O$3:O$5,O$11:O$13))</f>
        <v>7.6989475310983282E-2</v>
      </c>
      <c r="P38">
        <f>'AEO 42'!S82/100*(SUM(P$11:P$13)/SUM(P$3:P$5,P$11:P$13))</f>
        <v>7.9227467314288244E-2</v>
      </c>
      <c r="Q38">
        <f>'AEO 42'!T82/100*(SUM(Q$11:Q$13)/SUM(Q$3:Q$5,Q$11:Q$13))</f>
        <v>8.1035767850789961E-2</v>
      </c>
      <c r="R38">
        <f>'AEO 42'!U82/100*(SUM(R$11:R$13)/SUM(R$3:R$5,R$11:R$13))</f>
        <v>8.2822290777513158E-2</v>
      </c>
      <c r="S38">
        <f>'AEO 42'!V82/100*(SUM(S$11:S$13)/SUM(S$3:S$5,S$11:S$13))</f>
        <v>8.4292752475824975E-2</v>
      </c>
      <c r="T38">
        <f>'AEO 42'!W82/100*(SUM(T$11:T$13)/SUM(T$3:T$5,T$11:T$13))</f>
        <v>8.5484976135802651E-2</v>
      </c>
      <c r="U38">
        <f>'AEO 42'!X82/100*(SUM(U$11:U$13)/SUM(U$3:U$5,U$11:U$13))</f>
        <v>8.6487762222869691E-2</v>
      </c>
      <c r="V38">
        <f>'AEO 42'!Y82/100*(SUM(V$11:V$13)/SUM(V$3:V$5,V$11:V$13))</f>
        <v>8.7391075532930032E-2</v>
      </c>
      <c r="W38">
        <f>'AEO 42'!Z82/100*(SUM(W$11:W$13)/SUM(W$3:W$5,W$11:W$13))</f>
        <v>8.8117921127629756E-2</v>
      </c>
      <c r="X38">
        <f>'AEO 42'!AA82/100*(SUM(X$11:X$13)/SUM(X$3:X$5,X$11:X$13))</f>
        <v>8.8691958215103131E-2</v>
      </c>
      <c r="Y38">
        <f>'AEO 42'!AB82/100*(SUM(Y$11:Y$13)/SUM(Y$3:Y$5,Y$11:Y$13))</f>
        <v>8.9225251363327707E-2</v>
      </c>
      <c r="Z38">
        <f>'AEO 42'!AC82/100*(SUM(Z$11:Z$13)/SUM(Z$3:Z$5,Z$11:Z$13))</f>
        <v>8.9653766073062011E-2</v>
      </c>
      <c r="AA38">
        <f>'AEO 42'!AD82/100*(SUM(AA$11:AA$13)/SUM(AA$3:AA$5,AA$11:AA$13))</f>
        <v>9.0011393433646447E-2</v>
      </c>
      <c r="AB38">
        <f>'AEO 42'!AE82/100*(SUM(AB$11:AB$13)/SUM(AB$3:AB$5,AB$11:AB$13))</f>
        <v>9.0306670829648675E-2</v>
      </c>
      <c r="AC38">
        <f>'AEO 42'!AF82/100*(SUM(AC$11:AC$13)/SUM(AC$3:AC$5,AC$11:AC$13))</f>
        <v>9.0629976277029844E-2</v>
      </c>
      <c r="AD38">
        <f>'AEO 42'!AG82/100*(SUM(AD$11:AD$13)/SUM(AD$3:AD$5,AD$11:AD$13))</f>
        <v>9.0897062353744632E-2</v>
      </c>
      <c r="AE38">
        <f>'AEO 42'!AH82/100*(SUM(AE$11:AE$13)/SUM(AE$3:AE$5,AE$11:AE$13))</f>
        <v>9.1249386040622243E-2</v>
      </c>
      <c r="AF38">
        <f>'AEO 42'!AI82/100*(SUM(AF$11:AF$13)/SUM(AF$3:AF$5,AF$11:AF$13))</f>
        <v>9.1569965270745166E-2</v>
      </c>
      <c r="AG38">
        <f>'AEO 42'!AJ82/100*(SUM(AG$11:AG$13)/SUM(AG$3:AG$5,AG$11:AG$13))</f>
        <v>2.8226120857699805E-5</v>
      </c>
    </row>
    <row r="39" spans="1:33" x14ac:dyDescent="0.2">
      <c r="A39" t="str">
        <f>'AEO 42'!A83</f>
        <v>Small Van</v>
      </c>
      <c r="B39">
        <f>'AEO 42'!E83/100*(SUM(B$11:B$13)/SUM(B$3:B$5,B$11:B$13))</f>
        <v>4.7825536669170955E-3</v>
      </c>
      <c r="C39">
        <f>'AEO 42'!F83/100*(SUM(C$11:C$13)/SUM(C$3:C$5,C$11:C$13))</f>
        <v>7.613052414296031E-3</v>
      </c>
      <c r="D39">
        <f>'AEO 42'!G83/100*(SUM(D$11:D$13)/SUM(D$3:D$5,D$11:D$13))</f>
        <v>8.0855149623923761E-3</v>
      </c>
      <c r="E39">
        <f>'AEO 42'!H83/100*(SUM(E$11:E$13)/SUM(E$3:E$5,E$11:E$13))</f>
        <v>8.3076414941277918E-3</v>
      </c>
      <c r="F39">
        <f>'AEO 42'!I83/100*(SUM(F$11:F$13)/SUM(F$3:F$5,F$11:F$13))</f>
        <v>8.9991968812797359E-3</v>
      </c>
      <c r="G39">
        <f>'AEO 42'!J83/100*(SUM(G$11:G$13)/SUM(G$3:G$5,G$11:G$13))</f>
        <v>9.4639225889997583E-3</v>
      </c>
      <c r="H39">
        <f>'AEO 42'!K83/100*(SUM(H$11:H$13)/SUM(H$3:H$5,H$11:H$13))</f>
        <v>1.0320815199497025E-2</v>
      </c>
      <c r="I39">
        <f>'AEO 42'!L83/100*(SUM(I$11:I$13)/SUM(I$3:I$5,I$11:I$13))</f>
        <v>1.1041293588441504E-2</v>
      </c>
      <c r="J39">
        <f>'AEO 42'!M83/100*(SUM(J$11:J$13)/SUM(J$3:J$5,J$11:J$13))</f>
        <v>1.1539675786596175E-2</v>
      </c>
      <c r="K39">
        <f>'AEO 42'!N83/100*(SUM(K$11:K$13)/SUM(K$3:K$5,K$11:K$13))</f>
        <v>1.2110158851157659E-2</v>
      </c>
      <c r="L39">
        <f>'AEO 42'!O83/100*(SUM(L$11:L$13)/SUM(L$3:L$5,L$11:L$13))</f>
        <v>1.2876443999095655E-2</v>
      </c>
      <c r="M39">
        <f>'AEO 42'!P83/100*(SUM(M$11:M$13)/SUM(M$3:M$5,M$11:M$13))</f>
        <v>1.2946626400341842E-2</v>
      </c>
      <c r="N39">
        <f>'AEO 42'!Q83/100*(SUM(N$11:N$13)/SUM(N$3:N$5,N$11:N$13))</f>
        <v>1.35504817500592E-2</v>
      </c>
      <c r="O39">
        <f>'AEO 42'!R83/100*(SUM(O$11:O$13)/SUM(O$3:O$5,O$11:O$13))</f>
        <v>1.393995451669885E-2</v>
      </c>
      <c r="P39">
        <f>'AEO 42'!S83/100*(SUM(P$11:P$13)/SUM(P$3:P$5,P$11:P$13))</f>
        <v>1.4492549752561963E-2</v>
      </c>
      <c r="Q39">
        <f>'AEO 42'!T83/100*(SUM(Q$11:Q$13)/SUM(Q$3:Q$5,Q$11:Q$13))</f>
        <v>1.4549183548977536E-2</v>
      </c>
      <c r="R39">
        <f>'AEO 42'!U83/100*(SUM(R$11:R$13)/SUM(R$3:R$5,R$11:R$13))</f>
        <v>1.4948734089834248E-2</v>
      </c>
      <c r="S39">
        <f>'AEO 42'!V83/100*(SUM(S$11:S$13)/SUM(S$3:S$5,S$11:S$13))</f>
        <v>1.5259882249239722E-2</v>
      </c>
      <c r="T39">
        <f>'AEO 42'!W83/100*(SUM(T$11:T$13)/SUM(T$3:T$5,T$11:T$13))</f>
        <v>1.5473247401277835E-2</v>
      </c>
      <c r="U39">
        <f>'AEO 42'!X83/100*(SUM(U$11:U$13)/SUM(U$3:U$5,U$11:U$13))</f>
        <v>1.5554265204703462E-2</v>
      </c>
      <c r="V39">
        <f>'AEO 42'!Y83/100*(SUM(V$11:V$13)/SUM(V$3:V$5,V$11:V$13))</f>
        <v>1.5780778738283326E-2</v>
      </c>
      <c r="W39">
        <f>'AEO 42'!Z83/100*(SUM(W$11:W$13)/SUM(W$3:W$5,W$11:W$13))</f>
        <v>1.5884297497399589E-2</v>
      </c>
      <c r="X39">
        <f>'AEO 42'!AA83/100*(SUM(X$11:X$13)/SUM(X$3:X$5,X$11:X$13))</f>
        <v>1.593206410637792E-2</v>
      </c>
      <c r="Y39">
        <f>'AEO 42'!AB83/100*(SUM(Y$11:Y$13)/SUM(Y$3:Y$5,Y$11:Y$13))</f>
        <v>1.6050534527072908E-2</v>
      </c>
      <c r="Z39">
        <f>'AEO 42'!AC83/100*(SUM(Z$11:Z$13)/SUM(Z$3:Z$5,Z$11:Z$13))</f>
        <v>1.613415958641861E-2</v>
      </c>
      <c r="AA39">
        <f>'AEO 42'!AD83/100*(SUM(AA$11:AA$13)/SUM(AA$3:AA$5,AA$11:AA$13))</f>
        <v>1.6231318999704276E-2</v>
      </c>
      <c r="AB39">
        <f>'AEO 42'!AE83/100*(SUM(AB$11:AB$13)/SUM(AB$3:AB$5,AB$11:AB$13))</f>
        <v>1.6176467217911793E-2</v>
      </c>
      <c r="AC39">
        <f>'AEO 42'!AF83/100*(SUM(AC$11:AC$13)/SUM(AC$3:AC$5,AC$11:AC$13))</f>
        <v>1.6247843225667542E-2</v>
      </c>
      <c r="AD39">
        <f>'AEO 42'!AG83/100*(SUM(AD$11:AD$13)/SUM(AD$3:AD$5,AD$11:AD$13))</f>
        <v>1.6251298268098204E-2</v>
      </c>
      <c r="AE39">
        <f>'AEO 42'!AH83/100*(SUM(AE$11:AE$13)/SUM(AE$3:AE$5,AE$11:AE$13))</f>
        <v>1.6388618704213983E-2</v>
      </c>
      <c r="AF39">
        <f>'AEO 42'!AI83/100*(SUM(AF$11:AF$13)/SUM(AF$3:AF$5,AF$11:AF$13))</f>
        <v>1.6420785739368421E-2</v>
      </c>
      <c r="AG39">
        <f>'AEO 42'!AJ83/100*(SUM(AG$11:AG$13)/SUM(AG$3:AG$5,AG$11:AG$13))</f>
        <v>6.3508771929824548E-5</v>
      </c>
    </row>
    <row r="40" spans="1:33" x14ac:dyDescent="0.2">
      <c r="A40" t="str">
        <f>'AEO 42'!A84</f>
        <v>Large Van</v>
      </c>
      <c r="B40">
        <f>'AEO 42'!E84/100*(SUM(B$11:B$13)/SUM(B$3:B$5,B$11:B$13))</f>
        <v>6.724718251291205E-3</v>
      </c>
      <c r="C40">
        <f>'AEO 42'!F84/100*(SUM(C$11:C$13)/SUM(C$3:C$5,C$11:C$13))</f>
        <v>7.7289376018168663E-3</v>
      </c>
      <c r="D40">
        <f>'AEO 42'!G84/100*(SUM(D$11:D$13)/SUM(D$3:D$5,D$11:D$13))</f>
        <v>8.4612278273435218E-3</v>
      </c>
      <c r="E40">
        <f>'AEO 42'!H84/100*(SUM(E$11:E$13)/SUM(E$3:E$5,E$11:E$13))</f>
        <v>9.1625460296288277E-3</v>
      </c>
      <c r="F40">
        <f>'AEO 42'!I84/100*(SUM(F$11:F$13)/SUM(F$3:F$5,F$11:F$13))</f>
        <v>9.8763866130459656E-3</v>
      </c>
      <c r="G40">
        <f>'AEO 42'!J84/100*(SUM(G$11:G$13)/SUM(G$3:G$5,G$11:G$13))</f>
        <v>1.0482095908002927E-2</v>
      </c>
      <c r="H40">
        <f>'AEO 42'!K84/100*(SUM(H$11:H$13)/SUM(H$3:H$5,H$11:H$13))</f>
        <v>1.1163614812206801E-2</v>
      </c>
      <c r="I40">
        <f>'AEO 42'!L84/100*(SUM(I$11:I$13)/SUM(I$3:I$5,I$11:I$13))</f>
        <v>1.1725089285502777E-2</v>
      </c>
      <c r="J40">
        <f>'AEO 42'!M84/100*(SUM(J$11:J$13)/SUM(J$3:J$5,J$11:J$13))</f>
        <v>1.2272401750633299E-2</v>
      </c>
      <c r="K40">
        <f>'AEO 42'!N84/100*(SUM(K$11:K$13)/SUM(K$3:K$5,K$11:K$13))</f>
        <v>1.2806535976036697E-2</v>
      </c>
      <c r="L40">
        <f>'AEO 42'!O84/100*(SUM(L$11:L$13)/SUM(L$3:L$5,L$11:L$13))</f>
        <v>1.3321786513488374E-2</v>
      </c>
      <c r="M40">
        <f>'AEO 42'!P84/100*(SUM(M$11:M$13)/SUM(M$3:M$5,M$11:M$13))</f>
        <v>1.3789602609960821E-2</v>
      </c>
      <c r="N40">
        <f>'AEO 42'!Q84/100*(SUM(N$11:N$13)/SUM(N$3:N$5,N$11:N$13))</f>
        <v>1.4235338105072529E-2</v>
      </c>
      <c r="O40">
        <f>'AEO 42'!R84/100*(SUM(O$11:O$13)/SUM(O$3:O$5,O$11:O$13))</f>
        <v>1.464068871028323E-2</v>
      </c>
      <c r="P40">
        <f>'AEO 42'!S84/100*(SUM(P$11:P$13)/SUM(P$3:P$5,P$11:P$13))</f>
        <v>1.5031277421712392E-2</v>
      </c>
      <c r="Q40">
        <f>'AEO 42'!T84/100*(SUM(Q$11:Q$13)/SUM(Q$3:Q$5,Q$11:Q$13))</f>
        <v>1.5348827053813923E-2</v>
      </c>
      <c r="R40">
        <f>'AEO 42'!U84/100*(SUM(R$11:R$13)/SUM(R$3:R$5,R$11:R$13))</f>
        <v>1.5625773298077801E-2</v>
      </c>
      <c r="S40">
        <f>'AEO 42'!V84/100*(SUM(S$11:S$13)/SUM(S$3:S$5,S$11:S$13))</f>
        <v>1.5856832898630022E-2</v>
      </c>
      <c r="T40">
        <f>'AEO 42'!W84/100*(SUM(T$11:T$13)/SUM(T$3:T$5,T$11:T$13))</f>
        <v>1.6046804675045767E-2</v>
      </c>
      <c r="U40">
        <f>'AEO 42'!X84/100*(SUM(U$11:U$13)/SUM(U$3:U$5,U$11:U$13))</f>
        <v>1.6196709737566071E-2</v>
      </c>
      <c r="V40">
        <f>'AEO 42'!Y84/100*(SUM(V$11:V$13)/SUM(V$3:V$5,V$11:V$13))</f>
        <v>1.6324877034054299E-2</v>
      </c>
      <c r="W40">
        <f>'AEO 42'!Z84/100*(SUM(W$11:W$13)/SUM(W$3:W$5,W$11:W$13))</f>
        <v>1.6425871921772386E-2</v>
      </c>
      <c r="X40">
        <f>'AEO 42'!AA84/100*(SUM(X$11:X$13)/SUM(X$3:X$5,X$11:X$13))</f>
        <v>1.6501493108462315E-2</v>
      </c>
      <c r="Y40">
        <f>'AEO 42'!AB84/100*(SUM(Y$11:Y$13)/SUM(Y$3:Y$5,Y$11:Y$13))</f>
        <v>1.6562168226743453E-2</v>
      </c>
      <c r="Z40">
        <f>'AEO 42'!AC84/100*(SUM(Z$11:Z$13)/SUM(Z$3:Z$5,Z$11:Z$13))</f>
        <v>1.6607898045721391E-2</v>
      </c>
      <c r="AA40">
        <f>'AEO 42'!AD84/100*(SUM(AA$11:AA$13)/SUM(AA$3:AA$5,AA$11:AA$13))</f>
        <v>1.6642503838641704E-2</v>
      </c>
      <c r="AB40">
        <f>'AEO 42'!AE84/100*(SUM(AB$11:AB$13)/SUM(AB$3:AB$5,AB$11:AB$13))</f>
        <v>1.6670976370313704E-2</v>
      </c>
      <c r="AC40">
        <f>'AEO 42'!AF84/100*(SUM(AC$11:AC$13)/SUM(AC$3:AC$5,AC$11:AC$13))</f>
        <v>1.6698946373935028E-2</v>
      </c>
      <c r="AD40">
        <f>'AEO 42'!AG84/100*(SUM(AD$11:AD$13)/SUM(AD$3:AD$5,AD$11:AD$13))</f>
        <v>1.6725957099135606E-2</v>
      </c>
      <c r="AE40">
        <f>'AEO 42'!AH84/100*(SUM(AE$11:AE$13)/SUM(AE$3:AE$5,AE$11:AE$13))</f>
        <v>1.6757727911280808E-2</v>
      </c>
      <c r="AF40">
        <f>'AEO 42'!AI84/100*(SUM(AF$11:AF$13)/SUM(AF$3:AF$5,AF$11:AF$13))</f>
        <v>1.6793414069867584E-2</v>
      </c>
      <c r="AG40">
        <f>'AEO 42'!AJ84/100*(SUM(AG$11:AG$13)/SUM(AG$3:AG$5,AG$11:AG$13))</f>
        <v>-1.4113060428849902E-5</v>
      </c>
    </row>
    <row r="41" spans="1:33" x14ac:dyDescent="0.2">
      <c r="A41" t="str">
        <f>'AEO 42'!A85</f>
        <v>Small Utility</v>
      </c>
      <c r="B41">
        <f>'AEO 42'!E85/100*(SUM(B$11:B$13)/SUM(B$3:B$5,B$11:B$13))</f>
        <v>8.1253138724290928E-3</v>
      </c>
      <c r="C41">
        <f>'AEO 42'!F85/100*(SUM(C$11:C$13)/SUM(C$3:C$5,C$11:C$13))</f>
        <v>8.212662247333035E-3</v>
      </c>
      <c r="D41">
        <f>'AEO 42'!G85/100*(SUM(D$11:D$13)/SUM(D$3:D$5,D$11:D$13))</f>
        <v>9.1317036792589699E-3</v>
      </c>
      <c r="E41">
        <f>'AEO 42'!H85/100*(SUM(E$11:E$13)/SUM(E$3:E$5,E$11:E$13))</f>
        <v>9.9066394239028053E-3</v>
      </c>
      <c r="F41">
        <f>'AEO 42'!I85/100*(SUM(F$11:F$13)/SUM(F$3:F$5,F$11:F$13))</f>
        <v>1.0579600212600191E-2</v>
      </c>
      <c r="G41">
        <f>'AEO 42'!J85/100*(SUM(G$11:G$13)/SUM(G$3:G$5,G$11:G$13))</f>
        <v>1.132017973885768E-2</v>
      </c>
      <c r="H41">
        <f>'AEO 42'!K85/100*(SUM(H$11:H$13)/SUM(H$3:H$5,H$11:H$13))</f>
        <v>1.178843866324902E-2</v>
      </c>
      <c r="I41">
        <f>'AEO 42'!L85/100*(SUM(I$11:I$13)/SUM(I$3:I$5,I$11:I$13))</f>
        <v>1.2292294326548502E-2</v>
      </c>
      <c r="J41">
        <f>'AEO 42'!M85/100*(SUM(J$11:J$13)/SUM(J$3:J$5,J$11:J$13))</f>
        <v>1.2826317119036607E-2</v>
      </c>
      <c r="K41">
        <f>'AEO 42'!N85/100*(SUM(K$11:K$13)/SUM(K$3:K$5,K$11:K$13))</f>
        <v>1.3325834174258385E-2</v>
      </c>
      <c r="L41">
        <f>'AEO 42'!O85/100*(SUM(L$11:L$13)/SUM(L$3:L$5,L$11:L$13))</f>
        <v>1.3765811163090995E-2</v>
      </c>
      <c r="M41">
        <f>'AEO 42'!P85/100*(SUM(M$11:M$13)/SUM(M$3:M$5,M$11:M$13))</f>
        <v>1.4283182112844468E-2</v>
      </c>
      <c r="N41">
        <f>'AEO 42'!Q85/100*(SUM(N$11:N$13)/SUM(N$3:N$5,N$11:N$13))</f>
        <v>1.4668088749663766E-2</v>
      </c>
      <c r="O41">
        <f>'AEO 42'!R85/100*(SUM(O$11:O$13)/SUM(O$3:O$5,O$11:O$13))</f>
        <v>1.5051143407304183E-2</v>
      </c>
      <c r="P41">
        <f>'AEO 42'!S85/100*(SUM(P$11:P$13)/SUM(P$3:P$5,P$11:P$13))</f>
        <v>1.5346506886709608E-2</v>
      </c>
      <c r="Q41">
        <f>'AEO 42'!T85/100*(SUM(Q$11:Q$13)/SUM(Q$3:Q$5,Q$11:Q$13))</f>
        <v>1.5689536956448268E-2</v>
      </c>
      <c r="R41">
        <f>'AEO 42'!U85/100*(SUM(R$11:R$13)/SUM(R$3:R$5,R$11:R$13))</f>
        <v>1.5903558519873892E-2</v>
      </c>
      <c r="S41">
        <f>'AEO 42'!V85/100*(SUM(S$11:S$13)/SUM(S$3:S$5,S$11:S$13))</f>
        <v>1.6088596795642451E-2</v>
      </c>
      <c r="T41">
        <f>'AEO 42'!W85/100*(SUM(T$11:T$13)/SUM(T$3:T$5,T$11:T$13))</f>
        <v>1.6238898134260989E-2</v>
      </c>
      <c r="U41">
        <f>'AEO 42'!X85/100*(SUM(U$11:U$13)/SUM(U$3:U$5,U$11:U$13))</f>
        <v>1.6376523790303067E-2</v>
      </c>
      <c r="V41">
        <f>'AEO 42'!Y85/100*(SUM(V$11:V$13)/SUM(V$3:V$5,V$11:V$13))</f>
        <v>1.6455643267006107E-2</v>
      </c>
      <c r="W41">
        <f>'AEO 42'!Z85/100*(SUM(W$11:W$13)/SUM(W$3:W$5,W$11:W$13))</f>
        <v>1.652536062902164E-2</v>
      </c>
      <c r="X41">
        <f>'AEO 42'!AA85/100*(SUM(X$11:X$13)/SUM(X$3:X$5,X$11:X$13))</f>
        <v>1.658211581055279E-2</v>
      </c>
      <c r="Y41">
        <f>'AEO 42'!AB85/100*(SUM(Y$11:Y$13)/SUM(Y$3:Y$5,Y$11:Y$13))</f>
        <v>1.6601703558081632E-2</v>
      </c>
      <c r="Z41">
        <f>'AEO 42'!AC85/100*(SUM(Z$11:Z$13)/SUM(Z$3:Z$5,Z$11:Z$13))</f>
        <v>1.6613103087842872E-2</v>
      </c>
      <c r="AA41">
        <f>'AEO 42'!AD85/100*(SUM(AA$11:AA$13)/SUM(AA$3:AA$5,AA$11:AA$13))</f>
        <v>1.6613871857841578E-2</v>
      </c>
      <c r="AB41">
        <f>'AEO 42'!AE85/100*(SUM(AB$11:AB$13)/SUM(AB$3:AB$5,AB$11:AB$13))</f>
        <v>1.6634265200433023E-2</v>
      </c>
      <c r="AC41">
        <f>'AEO 42'!AF85/100*(SUM(AC$11:AC$13)/SUM(AC$3:AC$5,AC$11:AC$13))</f>
        <v>1.6628126767118025E-2</v>
      </c>
      <c r="AD41">
        <f>'AEO 42'!AG85/100*(SUM(AD$11:AD$13)/SUM(AD$3:AD$5,AD$11:AD$13))</f>
        <v>1.6643772429385723E-2</v>
      </c>
      <c r="AE41">
        <f>'AEO 42'!AH85/100*(SUM(AE$11:AE$13)/SUM(AE$3:AE$5,AE$11:AE$13))</f>
        <v>1.663051171193166E-2</v>
      </c>
      <c r="AF41">
        <f>'AEO 42'!AI85/100*(SUM(AF$11:AF$13)/SUM(AF$3:AF$5,AF$11:AF$13))</f>
        <v>1.6641403280813091E-2</v>
      </c>
      <c r="AG41">
        <f>'AEO 42'!AJ85/100*(SUM(AG$11:AG$13)/SUM(AG$3:AG$5,AG$11:AG$13))</f>
        <v>-5.6452241715399609E-5</v>
      </c>
    </row>
    <row r="42" spans="1:33" x14ac:dyDescent="0.2">
      <c r="A42" t="str">
        <f>'AEO 42'!A86</f>
        <v>Large Utility</v>
      </c>
      <c r="B42">
        <f>'AEO 42'!E86/100*(SUM(B$11:B$13)/SUM(B$3:B$5,B$11:B$13))</f>
        <v>7.8524297683963355E-3</v>
      </c>
      <c r="C42">
        <f>'AEO 42'!F86/100*(SUM(C$11:C$13)/SUM(C$3:C$5,C$11:C$13))</f>
        <v>8.7226037361095663E-3</v>
      </c>
      <c r="D42">
        <f>'AEO 42'!G86/100*(SUM(D$11:D$13)/SUM(D$3:D$5,D$11:D$13))</f>
        <v>9.6240251330173138E-3</v>
      </c>
      <c r="E42">
        <f>'AEO 42'!H86/100*(SUM(E$11:E$13)/SUM(E$3:E$5,E$11:E$13))</f>
        <v>1.0359657839294566E-2</v>
      </c>
      <c r="F42">
        <f>'AEO 42'!I86/100*(SUM(F$11:F$13)/SUM(F$3:F$5,F$11:F$13))</f>
        <v>1.1124005448043808E-2</v>
      </c>
      <c r="G42">
        <f>'AEO 42'!J86/100*(SUM(G$11:G$13)/SUM(G$3:G$5,G$11:G$13))</f>
        <v>1.1865511904176156E-2</v>
      </c>
      <c r="H42">
        <f>'AEO 42'!K86/100*(SUM(H$11:H$13)/SUM(H$3:H$5,H$11:H$13))</f>
        <v>1.2509720549015814E-2</v>
      </c>
      <c r="I42">
        <f>'AEO 42'!L86/100*(SUM(I$11:I$13)/SUM(I$3:I$5,I$11:I$13))</f>
        <v>1.3125611702190655E-2</v>
      </c>
      <c r="J42">
        <f>'AEO 42'!M86/100*(SUM(J$11:J$13)/SUM(J$3:J$5,J$11:J$13))</f>
        <v>1.3720036845782154E-2</v>
      </c>
      <c r="K42">
        <f>'AEO 42'!N86/100*(SUM(K$11:K$13)/SUM(K$3:K$5,K$11:K$13))</f>
        <v>1.4300468676121132E-2</v>
      </c>
      <c r="L42">
        <f>'AEO 42'!O86/100*(SUM(L$11:L$13)/SUM(L$3:L$5,L$11:L$13))</f>
        <v>1.4872262696331707E-2</v>
      </c>
      <c r="M42">
        <f>'AEO 42'!P86/100*(SUM(M$11:M$13)/SUM(M$3:M$5,M$11:M$13))</f>
        <v>1.5355757272207069E-2</v>
      </c>
      <c r="N42">
        <f>'AEO 42'!Q86/100*(SUM(N$11:N$13)/SUM(N$3:N$5,N$11:N$13))</f>
        <v>1.5845655624152008E-2</v>
      </c>
      <c r="O42">
        <f>'AEO 42'!R86/100*(SUM(O$11:O$13)/SUM(O$3:O$5,O$11:O$13))</f>
        <v>1.6280824454122107E-2</v>
      </c>
      <c r="P42">
        <f>'AEO 42'!S86/100*(SUM(P$11:P$13)/SUM(P$3:P$5,P$11:P$13))</f>
        <v>1.6670821448523863E-2</v>
      </c>
      <c r="Q42">
        <f>'AEO 42'!T86/100*(SUM(Q$11:Q$13)/SUM(Q$3:Q$5,Q$11:Q$13))</f>
        <v>1.6992404358015016E-2</v>
      </c>
      <c r="R42">
        <f>'AEO 42'!U86/100*(SUM(R$11:R$13)/SUM(R$3:R$5,R$11:R$13))</f>
        <v>1.7289198732522139E-2</v>
      </c>
      <c r="S42">
        <f>'AEO 42'!V86/100*(SUM(S$11:S$13)/SUM(S$3:S$5,S$11:S$13))</f>
        <v>1.7536769777987089E-2</v>
      </c>
      <c r="T42">
        <f>'AEO 42'!W86/100*(SUM(T$11:T$13)/SUM(T$3:T$5,T$11:T$13))</f>
        <v>1.772740222170582E-2</v>
      </c>
      <c r="U42">
        <f>'AEO 42'!X86/100*(SUM(U$11:U$13)/SUM(U$3:U$5,U$11:U$13))</f>
        <v>1.7880264951054797E-2</v>
      </c>
      <c r="V42">
        <f>'AEO 42'!Y86/100*(SUM(V$11:V$13)/SUM(V$3:V$5,V$11:V$13))</f>
        <v>1.8014245484749981E-2</v>
      </c>
      <c r="W42">
        <f>'AEO 42'!Z86/100*(SUM(W$11:W$13)/SUM(W$3:W$5,W$11:W$13))</f>
        <v>1.8109523153277681E-2</v>
      </c>
      <c r="X42">
        <f>'AEO 42'!AA86/100*(SUM(X$11:X$13)/SUM(X$3:X$5,X$11:X$13))</f>
        <v>1.8180972044050992E-2</v>
      </c>
      <c r="Y42">
        <f>'AEO 42'!AB86/100*(SUM(Y$11:Y$13)/SUM(Y$3:Y$5,Y$11:Y$13))</f>
        <v>1.8237624547443602E-2</v>
      </c>
      <c r="Z42">
        <f>'AEO 42'!AC86/100*(SUM(Z$11:Z$13)/SUM(Z$3:Z$5,Z$11:Z$13))</f>
        <v>1.8277249767406398E-2</v>
      </c>
      <c r="AA42">
        <f>'AEO 42'!AD86/100*(SUM(AA$11:AA$13)/SUM(AA$3:AA$5,AA$11:AA$13))</f>
        <v>1.8310149619788545E-2</v>
      </c>
      <c r="AB42">
        <f>'AEO 42'!AE86/100*(SUM(AB$11:AB$13)/SUM(AB$3:AB$5,AB$11:AB$13))</f>
        <v>1.8325263452840444E-2</v>
      </c>
      <c r="AC42">
        <f>'AEO 42'!AF86/100*(SUM(AC$11:AC$13)/SUM(AC$3:AC$5,AC$11:AC$13))</f>
        <v>1.8346005068540876E-2</v>
      </c>
      <c r="AD42">
        <f>'AEO 42'!AG86/100*(SUM(AD$11:AD$13)/SUM(AD$3:AD$5,AD$11:AD$13))</f>
        <v>1.836980300176785E-2</v>
      </c>
      <c r="AE42">
        <f>'AEO 42'!AH86/100*(SUM(AE$11:AE$13)/SUM(AE$3:AE$5,AE$11:AE$13))</f>
        <v>1.8398493628259634E-2</v>
      </c>
      <c r="AF42">
        <f>'AEO 42'!AI86/100*(SUM(AF$11:AF$13)/SUM(AF$3:AF$5,AF$11:AF$13))</f>
        <v>1.8422951157386243E-2</v>
      </c>
      <c r="AG42">
        <f>'AEO 42'!AJ86/100*(SUM(AG$11:AG$13)/SUM(AG$3:AG$5,AG$11:AG$13))</f>
        <v>-2.8226120857699805E-5</v>
      </c>
    </row>
    <row r="43" spans="1:33" x14ac:dyDescent="0.2">
      <c r="A43" t="str">
        <f>'AEO 42'!A87</f>
        <v>Small Crossover Utility</v>
      </c>
      <c r="B43">
        <f>'AEO 42'!E87/100*(SUM(B$11:B$13)/SUM(B$3:B$5,B$11:B$13))</f>
        <v>3.7696361740607316E-2</v>
      </c>
      <c r="C43">
        <f>'AEO 42'!F87/100*(SUM(C$11:C$13)/SUM(C$3:C$5,C$11:C$13))</f>
        <v>4.0876167639598837E-2</v>
      </c>
      <c r="D43">
        <f>'AEO 42'!G87/100*(SUM(D$11:D$13)/SUM(D$3:D$5,D$11:D$13))</f>
        <v>4.5868711404300072E-2</v>
      </c>
      <c r="E43">
        <f>'AEO 42'!H87/100*(SUM(E$11:E$13)/SUM(E$3:E$5,E$11:E$13))</f>
        <v>5.0277266012339658E-2</v>
      </c>
      <c r="F43">
        <f>'AEO 42'!I87/100*(SUM(F$11:F$13)/SUM(F$3:F$5,F$11:F$13))</f>
        <v>5.4432377980405323E-2</v>
      </c>
      <c r="G43">
        <f>'AEO 42'!J87/100*(SUM(G$11:G$13)/SUM(G$3:G$5,G$11:G$13))</f>
        <v>5.8449237352729749E-2</v>
      </c>
      <c r="H43">
        <f>'AEO 42'!K87/100*(SUM(H$11:H$13)/SUM(H$3:H$5,H$11:H$13))</f>
        <v>6.1872665012139096E-2</v>
      </c>
      <c r="I43">
        <f>'AEO 42'!L87/100*(SUM(I$11:I$13)/SUM(I$3:I$5,I$11:I$13))</f>
        <v>6.5155282289543343E-2</v>
      </c>
      <c r="J43">
        <f>'AEO 42'!M87/100*(SUM(J$11:J$13)/SUM(J$3:J$5,J$11:J$13))</f>
        <v>6.846786523641811E-2</v>
      </c>
      <c r="K43">
        <f>'AEO 42'!N87/100*(SUM(K$11:K$13)/SUM(K$3:K$5,K$11:K$13))</f>
        <v>7.1628460694694543E-2</v>
      </c>
      <c r="L43">
        <f>'AEO 42'!O87/100*(SUM(L$11:L$13)/SUM(L$3:L$5,L$11:L$13))</f>
        <v>7.4513459155069239E-2</v>
      </c>
      <c r="M43">
        <f>'AEO 42'!P87/100*(SUM(M$11:M$13)/SUM(M$3:M$5,M$11:M$13))</f>
        <v>7.7574575224581971E-2</v>
      </c>
      <c r="N43">
        <f>'AEO 42'!Q87/100*(SUM(N$11:N$13)/SUM(N$3:N$5,N$11:N$13))</f>
        <v>8.0143800890389708E-2</v>
      </c>
      <c r="O43">
        <f>'AEO 42'!R87/100*(SUM(O$11:O$13)/SUM(O$3:O$5,O$11:O$13))</f>
        <v>8.2617619076348514E-2</v>
      </c>
      <c r="P43">
        <f>'AEO 42'!S87/100*(SUM(P$11:P$13)/SUM(P$3:P$5,P$11:P$13))</f>
        <v>8.4706831322603038E-2</v>
      </c>
      <c r="Q43">
        <f>'AEO 42'!T87/100*(SUM(Q$11:Q$13)/SUM(Q$3:Q$5,Q$11:Q$13))</f>
        <v>8.68261346388748E-2</v>
      </c>
      <c r="R43">
        <f>'AEO 42'!U87/100*(SUM(R$11:R$13)/SUM(R$3:R$5,R$11:R$13))</f>
        <v>8.8443396662548787E-2</v>
      </c>
      <c r="S43">
        <f>'AEO 42'!V87/100*(SUM(S$11:S$13)/SUM(S$3:S$5,S$11:S$13))</f>
        <v>8.9840721359257539E-2</v>
      </c>
      <c r="T43">
        <f>'AEO 42'!W87/100*(SUM(T$11:T$13)/SUM(T$3:T$5,T$11:T$13))</f>
        <v>9.1043559188359616E-2</v>
      </c>
      <c r="U43">
        <f>'AEO 42'!X87/100*(SUM(U$11:U$13)/SUM(U$3:U$5,U$11:U$13))</f>
        <v>9.2095043182412406E-2</v>
      </c>
      <c r="V43">
        <f>'AEO 42'!Y87/100*(SUM(V$11:V$13)/SUM(V$3:V$5,V$11:V$13))</f>
        <v>9.2890904321085585E-2</v>
      </c>
      <c r="W43">
        <f>'AEO 42'!Z87/100*(SUM(W$11:W$13)/SUM(W$3:W$5,W$11:W$13))</f>
        <v>9.3582482067268449E-2</v>
      </c>
      <c r="X43">
        <f>'AEO 42'!AA87/100*(SUM(X$11:X$13)/SUM(X$3:X$5,X$11:X$13))</f>
        <v>9.4169664073980697E-2</v>
      </c>
      <c r="Y43">
        <f>'AEO 42'!AB87/100*(SUM(Y$11:Y$13)/SUM(Y$3:Y$5,Y$11:Y$13))</f>
        <v>9.4582620691094729E-2</v>
      </c>
      <c r="Z43">
        <f>'AEO 42'!AC87/100*(SUM(Z$11:Z$13)/SUM(Z$3:Z$5,Z$11:Z$13))</f>
        <v>9.4931381233524112E-2</v>
      </c>
      <c r="AA43">
        <f>'AEO 42'!AD87/100*(SUM(AA$11:AA$13)/SUM(AA$3:AA$5,AA$11:AA$13))</f>
        <v>9.5212013774756313E-2</v>
      </c>
      <c r="AB43">
        <f>'AEO 42'!AE87/100*(SUM(AB$11:AB$13)/SUM(AB$3:AB$5,AB$11:AB$13))</f>
        <v>9.5536330820448975E-2</v>
      </c>
      <c r="AC43">
        <f>'AEO 42'!AF87/100*(SUM(AC$11:AC$13)/SUM(AC$3:AC$5,AC$11:AC$13))</f>
        <v>9.5762572349416417E-2</v>
      </c>
      <c r="AD43">
        <f>'AEO 42'!AG87/100*(SUM(AD$11:AD$13)/SUM(AD$3:AD$5,AD$11:AD$13))</f>
        <v>9.6058170651250413E-2</v>
      </c>
      <c r="AE43">
        <f>'AEO 42'!AH87/100*(SUM(AE$11:AE$13)/SUM(AE$3:AE$5,AE$11:AE$13))</f>
        <v>9.6259259283647952E-2</v>
      </c>
      <c r="AF43">
        <f>'AEO 42'!AI87/100*(SUM(AF$11:AF$13)/SUM(AF$3:AF$5,AF$11:AF$13))</f>
        <v>9.6538228005933938E-2</v>
      </c>
      <c r="AG43">
        <f>'AEO 42'!AJ87/100*(SUM(AG$11:AG$13)/SUM(AG$3:AG$5,AG$11:AG$13))</f>
        <v>-7.0565302144249512E-6</v>
      </c>
    </row>
    <row r="44" spans="1:33" x14ac:dyDescent="0.2">
      <c r="A44" t="str">
        <f>'AEO 42'!A88</f>
        <v>Large Crossover Utility</v>
      </c>
      <c r="B44">
        <f>'AEO 42'!E88/100*(SUM(B$11:B$13)/SUM(B$3:B$5,B$11:B$13))</f>
        <v>5.9372632159122765E-2</v>
      </c>
      <c r="C44">
        <f>'AEO 42'!F88/100*(SUM(C$11:C$13)/SUM(C$3:C$5,C$11:C$13))</f>
        <v>6.7679877102872529E-2</v>
      </c>
      <c r="D44">
        <f>'AEO 42'!G88/100*(SUM(D$11:D$13)/SUM(D$3:D$5,D$11:D$13))</f>
        <v>7.4837498138483102E-2</v>
      </c>
      <c r="E44">
        <f>'AEO 42'!H88/100*(SUM(E$11:E$13)/SUM(E$3:E$5,E$11:E$13))</f>
        <v>8.1358821091916708E-2</v>
      </c>
      <c r="F44">
        <f>'AEO 42'!I88/100*(SUM(F$11:F$13)/SUM(F$3:F$5,F$11:F$13))</f>
        <v>8.7970726306613747E-2</v>
      </c>
      <c r="G44">
        <f>'AEO 42'!J88/100*(SUM(G$11:G$13)/SUM(G$3:G$5,G$11:G$13))</f>
        <v>9.4331368378029759E-2</v>
      </c>
      <c r="H44">
        <f>'AEO 42'!K88/100*(SUM(H$11:H$13)/SUM(H$3:H$5,H$11:H$13))</f>
        <v>9.9971175085747446E-2</v>
      </c>
      <c r="I44">
        <f>'AEO 42'!L88/100*(SUM(I$11:I$13)/SUM(I$3:I$5,I$11:I$13))</f>
        <v>0.1052781959930727</v>
      </c>
      <c r="J44">
        <f>'AEO 42'!M88/100*(SUM(J$11:J$13)/SUM(J$3:J$5,J$11:J$13))</f>
        <v>0.11048769779619304</v>
      </c>
      <c r="K44">
        <f>'AEO 42'!N88/100*(SUM(K$11:K$13)/SUM(K$3:K$5,K$11:K$13))</f>
        <v>0.11558611269788402</v>
      </c>
      <c r="L44">
        <f>'AEO 42'!O88/100*(SUM(L$11:L$13)/SUM(L$3:L$5,L$11:L$13))</f>
        <v>0.12042744566826423</v>
      </c>
      <c r="M44">
        <f>'AEO 42'!P88/100*(SUM(M$11:M$13)/SUM(M$3:M$5,M$11:M$13))</f>
        <v>0.12481317510007801</v>
      </c>
      <c r="N44">
        <f>'AEO 42'!Q88/100*(SUM(N$11:N$13)/SUM(N$3:N$5,N$11:N$13))</f>
        <v>0.1291092604955823</v>
      </c>
      <c r="O44">
        <f>'AEO 42'!R88/100*(SUM(O$11:O$13)/SUM(O$3:O$5,O$11:O$13))</f>
        <v>0.13303098971377836</v>
      </c>
      <c r="P44">
        <f>'AEO 42'!S88/100*(SUM(P$11:P$13)/SUM(P$3:P$5,P$11:P$13))</f>
        <v>0.13653950998830519</v>
      </c>
      <c r="Q44">
        <f>'AEO 42'!T88/100*(SUM(Q$11:Q$13)/SUM(Q$3:Q$5,Q$11:Q$13))</f>
        <v>0.13955096907753015</v>
      </c>
      <c r="R44">
        <f>'AEO 42'!U88/100*(SUM(R$11:R$13)/SUM(R$3:R$5,R$11:R$13))</f>
        <v>0.14229705736878567</v>
      </c>
      <c r="S44">
        <f>'AEO 42'!V88/100*(SUM(S$11:S$13)/SUM(S$3:S$5,S$11:S$13))</f>
        <v>0.1446233874397593</v>
      </c>
      <c r="T44">
        <f>'AEO 42'!W88/100*(SUM(T$11:T$13)/SUM(T$3:T$5,T$11:T$13))</f>
        <v>0.14653429023832937</v>
      </c>
      <c r="U44">
        <f>'AEO 42'!X88/100*(SUM(U$11:U$13)/SUM(U$3:U$5,U$11:U$13))</f>
        <v>0.14810325014380704</v>
      </c>
      <c r="V44">
        <f>'AEO 42'!Y88/100*(SUM(V$11:V$13)/SUM(V$3:V$5,V$11:V$13))</f>
        <v>0.14947120311450973</v>
      </c>
      <c r="W44">
        <f>'AEO 42'!Z88/100*(SUM(W$11:W$13)/SUM(W$3:W$5,W$11:W$13))</f>
        <v>0.15055776848564412</v>
      </c>
      <c r="X44">
        <f>'AEO 42'!AA88/100*(SUM(X$11:X$13)/SUM(X$3:X$5,X$11:X$13))</f>
        <v>0.15142475283931367</v>
      </c>
      <c r="Y44">
        <f>'AEO 42'!AB88/100*(SUM(Y$11:Y$13)/SUM(Y$3:Y$5,Y$11:Y$13))</f>
        <v>0.15214373333651884</v>
      </c>
      <c r="Z44">
        <f>'AEO 42'!AC88/100*(SUM(Z$11:Z$13)/SUM(Z$3:Z$5,Z$11:Z$13))</f>
        <v>0.15272725953484953</v>
      </c>
      <c r="AA44">
        <f>'AEO 42'!AD88/100*(SUM(AA$11:AA$13)/SUM(AA$3:AA$5,AA$11:AA$13))</f>
        <v>0.15321969643611943</v>
      </c>
      <c r="AB44">
        <f>'AEO 42'!AE88/100*(SUM(AB$11:AB$13)/SUM(AB$3:AB$5,AB$11:AB$13))</f>
        <v>0.15360981896612821</v>
      </c>
      <c r="AC44">
        <f>'AEO 42'!AF88/100*(SUM(AC$11:AC$13)/SUM(AC$3:AC$5,AC$11:AC$13))</f>
        <v>0.15401228207727144</v>
      </c>
      <c r="AD44">
        <f>'AEO 42'!AG88/100*(SUM(AD$11:AD$13)/SUM(AD$3:AD$5,AD$11:AD$13))</f>
        <v>0.15441281926720177</v>
      </c>
      <c r="AE44">
        <f>'AEO 42'!AH88/100*(SUM(AE$11:AE$13)/SUM(AE$3:AE$5,AE$11:AE$13))</f>
        <v>0.154855705903266</v>
      </c>
      <c r="AF44">
        <f>'AEO 42'!AI88/100*(SUM(AF$11:AF$13)/SUM(AF$3:AF$5,AF$11:AF$13))</f>
        <v>0.15527892305211144</v>
      </c>
      <c r="AG44">
        <f>'AEO 42'!AJ88/100*(SUM(AG$11:AG$13)/SUM(AG$3:AG$5,AG$11:AG$13))</f>
        <v>0</v>
      </c>
    </row>
    <row r="46" spans="1:33" s="2" customFormat="1" x14ac:dyDescent="0.2">
      <c r="A46" s="2" t="s">
        <v>213</v>
      </c>
    </row>
    <row r="47" spans="1:33" x14ac:dyDescent="0.2">
      <c r="B47">
        <f t="shared" ref="B47:AG47" si="6">B28</f>
        <v>2019</v>
      </c>
      <c r="C47">
        <f t="shared" si="6"/>
        <v>2020</v>
      </c>
      <c r="D47">
        <f t="shared" si="6"/>
        <v>2021</v>
      </c>
      <c r="E47">
        <f t="shared" si="6"/>
        <v>2022</v>
      </c>
      <c r="F47">
        <f t="shared" si="6"/>
        <v>2023</v>
      </c>
      <c r="G47">
        <f t="shared" si="6"/>
        <v>2024</v>
      </c>
      <c r="H47">
        <f t="shared" si="6"/>
        <v>2025</v>
      </c>
      <c r="I47">
        <f t="shared" si="6"/>
        <v>2026</v>
      </c>
      <c r="J47">
        <f t="shared" si="6"/>
        <v>2027</v>
      </c>
      <c r="K47">
        <f t="shared" si="6"/>
        <v>2028</v>
      </c>
      <c r="L47">
        <f t="shared" si="6"/>
        <v>2029</v>
      </c>
      <c r="M47">
        <f t="shared" si="6"/>
        <v>2030</v>
      </c>
      <c r="N47">
        <f t="shared" si="6"/>
        <v>2031</v>
      </c>
      <c r="O47">
        <f t="shared" si="6"/>
        <v>2032</v>
      </c>
      <c r="P47">
        <f t="shared" si="6"/>
        <v>2033</v>
      </c>
      <c r="Q47">
        <f t="shared" si="6"/>
        <v>2034</v>
      </c>
      <c r="R47">
        <f t="shared" si="6"/>
        <v>2035</v>
      </c>
      <c r="S47">
        <f t="shared" si="6"/>
        <v>2036</v>
      </c>
      <c r="T47">
        <f t="shared" si="6"/>
        <v>2037</v>
      </c>
      <c r="U47">
        <f t="shared" si="6"/>
        <v>2038</v>
      </c>
      <c r="V47">
        <f t="shared" si="6"/>
        <v>2039</v>
      </c>
      <c r="W47">
        <f t="shared" si="6"/>
        <v>2040</v>
      </c>
      <c r="X47">
        <f t="shared" si="6"/>
        <v>2041</v>
      </c>
      <c r="Y47">
        <f t="shared" si="6"/>
        <v>2042</v>
      </c>
      <c r="Z47">
        <f t="shared" si="6"/>
        <v>2043</v>
      </c>
      <c r="AA47">
        <f t="shared" si="6"/>
        <v>2044</v>
      </c>
      <c r="AB47">
        <f t="shared" si="6"/>
        <v>2045</v>
      </c>
      <c r="AC47">
        <f t="shared" si="6"/>
        <v>2046</v>
      </c>
      <c r="AD47">
        <f t="shared" si="6"/>
        <v>2047</v>
      </c>
      <c r="AE47">
        <f t="shared" si="6"/>
        <v>2048</v>
      </c>
      <c r="AF47">
        <f t="shared" si="6"/>
        <v>2049</v>
      </c>
      <c r="AG47">
        <f t="shared" si="6"/>
        <v>2050</v>
      </c>
    </row>
    <row r="48" spans="1:33" x14ac:dyDescent="0.2">
      <c r="A48" t="str">
        <f t="shared" ref="A48:A63" si="7">A29</f>
        <v>Minicompact</v>
      </c>
      <c r="B48">
        <f>('AEO 42'!E72/100)*(SUM(B$6:B$7)/SUM(B$6:B$7,B$14:B$15))</f>
        <v>3.4947930995933491E-3</v>
      </c>
      <c r="C48">
        <f>('AEO 42'!F72/100)*(SUM(C$6:C$7)/SUM(C$6:C$7,C$14:C$15))</f>
        <v>4.4942846813809155E-3</v>
      </c>
      <c r="D48">
        <f>('AEO 42'!G72/100)*(SUM(D$6:D$7)/SUM(D$6:D$7,D$14:D$15))</f>
        <v>4.1348040256316788E-3</v>
      </c>
      <c r="E48">
        <f>('AEO 42'!H72/100)*(SUM(E$6:E$7)/SUM(E$6:E$7,E$14:E$15))</f>
        <v>3.934951941034227E-3</v>
      </c>
      <c r="F48">
        <f>('AEO 42'!I72/100)*(SUM(F$6:F$7)/SUM(F$6:F$7,F$14:F$15))</f>
        <v>3.900935889730759E-3</v>
      </c>
      <c r="G48">
        <f>('AEO 42'!J72/100)*(SUM(G$6:G$7)/SUM(G$6:G$7,G$14:G$15))</f>
        <v>3.787137232678415E-3</v>
      </c>
      <c r="H48">
        <f>('AEO 42'!K72/100)*(SUM(H$6:H$7)/SUM(H$6:H$7,H$14:H$15))</f>
        <v>3.4498632426811547E-3</v>
      </c>
      <c r="I48">
        <f>('AEO 42'!L72/100)*(SUM(I$6:I$7)/SUM(I$6:I$7,I$14:I$15))</f>
        <v>3.1658568279568544E-3</v>
      </c>
      <c r="J48">
        <f>('AEO 42'!M72/100)*(SUM(J$6:J$7)/SUM(J$6:J$7,J$14:J$15))</f>
        <v>2.9295268452412594E-3</v>
      </c>
      <c r="K48">
        <f>('AEO 42'!N72/100)*(SUM(K$6:K$7)/SUM(K$6:K$7,K$14:K$15))</f>
        <v>2.7662608749521554E-3</v>
      </c>
      <c r="L48">
        <f>('AEO 42'!O72/100)*(SUM(L$6:L$7)/SUM(L$6:L$7,L$14:L$15))</f>
        <v>2.7048563836255656E-3</v>
      </c>
      <c r="M48">
        <f>('AEO 42'!P72/100)*(SUM(M$6:M$7)/SUM(M$6:M$7,M$14:M$15))</f>
        <v>2.5127974705727806E-3</v>
      </c>
      <c r="N48">
        <f>('AEO 42'!Q72/100)*(SUM(N$6:N$7)/SUM(N$6:N$7,N$14:N$15))</f>
        <v>2.4427219353976575E-3</v>
      </c>
      <c r="O48">
        <f>('AEO 42'!R72/100)*(SUM(O$6:O$7)/SUM(O$6:O$7,O$14:O$15))</f>
        <v>2.3525693190997194E-3</v>
      </c>
      <c r="P48">
        <f>('AEO 42'!S72/100)*(SUM(P$6:P$7)/SUM(P$6:P$7,P$14:P$15))</f>
        <v>2.2932851584942051E-3</v>
      </c>
      <c r="Q48">
        <f>('AEO 42'!T72/100)*(SUM(Q$6:Q$7)/SUM(Q$6:Q$7,Q$14:Q$15))</f>
        <v>2.1993960908839962E-3</v>
      </c>
      <c r="R48">
        <f>('AEO 42'!U72/100)*(SUM(R$6:R$7)/SUM(R$6:R$7,R$14:R$15))</f>
        <v>2.1614379392361866E-3</v>
      </c>
      <c r="S48">
        <f>('AEO 42'!V72/100)*(SUM(S$6:S$7)/SUM(S$6:S$7,S$14:S$15))</f>
        <v>2.1250578594632025E-3</v>
      </c>
      <c r="T48">
        <f>('AEO 42'!W72/100)*(SUM(T$6:T$7)/SUM(T$6:T$7,T$14:T$15))</f>
        <v>2.0892429451574127E-3</v>
      </c>
      <c r="U48">
        <f>('AEO 42'!X72/100)*(SUM(U$6:U$7)/SUM(U$6:U$7,U$14:U$15))</f>
        <v>2.0487094948072435E-3</v>
      </c>
      <c r="V48">
        <f>('AEO 42'!Y72/100)*(SUM(V$6:V$7)/SUM(V$6:V$7,V$14:V$15))</f>
        <v>2.0297289645076519E-3</v>
      </c>
      <c r="W48">
        <f>('AEO 42'!Z72/100)*(SUM(W$6:W$7)/SUM(W$6:W$7,W$14:W$15))</f>
        <v>2.0048582559991459E-3</v>
      </c>
      <c r="X48">
        <f>('AEO 42'!AA72/100)*(SUM(X$6:X$7)/SUM(X$6:X$7,X$14:X$15))</f>
        <v>1.9787700506624568E-3</v>
      </c>
      <c r="Y48">
        <f>('AEO 42'!AB72/100)*(SUM(Y$6:Y$7)/SUM(Y$6:Y$7,Y$14:Y$15))</f>
        <v>1.9615232831944394E-3</v>
      </c>
      <c r="Z48">
        <f>('AEO 42'!AC72/100)*(SUM(Z$6:Z$7)/SUM(Z$6:Z$7,Z$14:Z$15))</f>
        <v>1.9414976612197876E-3</v>
      </c>
      <c r="AA48">
        <f>('AEO 42'!AD72/100)*(SUM(AA$6:AA$7)/SUM(AA$6:AA$7,AA$14:AA$15))</f>
        <v>1.9232868339639536E-3</v>
      </c>
      <c r="AB48">
        <f>('AEO 42'!AE72/100)*(SUM(AB$6:AB$7)/SUM(AB$6:AB$7,AB$14:AB$15))</f>
        <v>1.8928702006300827E-3</v>
      </c>
      <c r="AC48">
        <f>('AEO 42'!AF72/100)*(SUM(AC$6:AC$7)/SUM(AC$6:AC$7,AC$14:AC$15))</f>
        <v>1.8729775361494042E-3</v>
      </c>
      <c r="AD48">
        <f>('AEO 42'!AG72/100)*(SUM(AD$6:AD$7)/SUM(AD$6:AD$7,AD$14:AD$15))</f>
        <v>1.8464004644094616E-3</v>
      </c>
      <c r="AE48">
        <f>('AEO 42'!AH72/100)*(SUM(AE$6:AE$7)/SUM(AE$6:AE$7,AE$14:AE$15))</f>
        <v>1.8302779568547529E-3</v>
      </c>
      <c r="AF48">
        <f>('AEO 42'!AI72/100)*(SUM(AF$6:AF$7)/SUM(AF$6:AF$7,AF$14:AF$15))</f>
        <v>1.8040459327488226E-3</v>
      </c>
      <c r="AG48">
        <f>('AEO 42'!AJ72/100)*(SUM(AG$6:AG$7)/SUM(AG$6:AG$7,AG$14:AG$15))</f>
        <v>2.2362637362637359E-5</v>
      </c>
    </row>
    <row r="49" spans="1:33" x14ac:dyDescent="0.2">
      <c r="A49" t="str">
        <f t="shared" si="7"/>
        <v>Subcompact</v>
      </c>
      <c r="B49">
        <f>('AEO 42'!E73/100)*(SUM(B$6:B$7)/SUM(B$6:B$7,B$14:B$15))</f>
        <v>3.4499097093927733E-2</v>
      </c>
      <c r="C49">
        <f>('AEO 42'!F73/100)*(SUM(C$6:C$7)/SUM(C$6:C$7,C$14:C$15))</f>
        <v>4.5336311878928205E-2</v>
      </c>
      <c r="D49">
        <f>('AEO 42'!G73/100)*(SUM(D$6:D$7)/SUM(D$6:D$7,D$14:D$15))</f>
        <v>4.0501421223198657E-2</v>
      </c>
      <c r="E49">
        <f>('AEO 42'!H73/100)*(SUM(E$6:E$7)/SUM(E$6:E$7,E$14:E$15))</f>
        <v>3.7611492122456694E-2</v>
      </c>
      <c r="F49">
        <f>('AEO 42'!I73/100)*(SUM(F$6:F$7)/SUM(F$6:F$7,F$14:F$15))</f>
        <v>3.6887096323115126E-2</v>
      </c>
      <c r="G49">
        <f>('AEO 42'!J73/100)*(SUM(G$6:G$7)/SUM(G$6:G$7,G$14:G$15))</f>
        <v>3.5702543082746514E-2</v>
      </c>
      <c r="H49">
        <f>('AEO 42'!K73/100)*(SUM(H$6:H$7)/SUM(H$6:H$7,H$14:H$15))</f>
        <v>3.2018725980213117E-2</v>
      </c>
      <c r="I49">
        <f>('AEO 42'!L73/100)*(SUM(I$6:I$7)/SUM(I$6:I$7,I$14:I$15))</f>
        <v>2.9002060311520098E-2</v>
      </c>
      <c r="J49">
        <f>('AEO 42'!M73/100)*(SUM(J$6:J$7)/SUM(J$6:J$7,J$14:J$15))</f>
        <v>2.6676157993866318E-2</v>
      </c>
      <c r="K49">
        <f>('AEO 42'!N73/100)*(SUM(K$6:K$7)/SUM(K$6:K$7,K$14:K$15))</f>
        <v>2.5032832590648698E-2</v>
      </c>
      <c r="L49">
        <f>('AEO 42'!O73/100)*(SUM(L$6:L$7)/SUM(L$6:L$7,L$14:L$15))</f>
        <v>2.4165204612697964E-2</v>
      </c>
      <c r="M49">
        <f>('AEO 42'!P73/100)*(SUM(M$6:M$7)/SUM(M$6:M$7,M$14:M$15))</f>
        <v>2.2388432260744915E-2</v>
      </c>
      <c r="N49">
        <f>('AEO 42'!Q73/100)*(SUM(N$6:N$7)/SUM(N$6:N$7,N$14:N$15))</f>
        <v>2.1659964630716046E-2</v>
      </c>
      <c r="O49">
        <f>('AEO 42'!R73/100)*(SUM(O$6:O$7)/SUM(O$6:O$7,O$14:O$15))</f>
        <v>2.0773640805527439E-2</v>
      </c>
      <c r="P49">
        <f>('AEO 42'!S73/100)*(SUM(P$6:P$7)/SUM(P$6:P$7,P$14:P$15))</f>
        <v>2.0183327377985668E-2</v>
      </c>
      <c r="Q49">
        <f>('AEO 42'!T73/100)*(SUM(Q$6:Q$7)/SUM(Q$6:Q$7,Q$14:Q$15))</f>
        <v>1.9238417822690628E-2</v>
      </c>
      <c r="R49">
        <f>('AEO 42'!U73/100)*(SUM(R$6:R$7)/SUM(R$6:R$7,R$14:R$15))</f>
        <v>1.8853045353148606E-2</v>
      </c>
      <c r="S49">
        <f>('AEO 42'!V73/100)*(SUM(S$6:S$7)/SUM(S$6:S$7,S$14:S$15))</f>
        <v>1.848416895835038E-2</v>
      </c>
      <c r="T49">
        <f>('AEO 42'!W73/100)*(SUM(T$6:T$7)/SUM(T$6:T$7,T$14:T$15))</f>
        <v>1.8107718982301263E-2</v>
      </c>
      <c r="U49">
        <f>('AEO 42'!X73/100)*(SUM(U$6:U$7)/SUM(U$6:U$7,U$14:U$15))</f>
        <v>1.7695071695606725E-2</v>
      </c>
      <c r="V49">
        <f>('AEO 42'!Y73/100)*(SUM(V$6:V$7)/SUM(V$6:V$7,V$14:V$15))</f>
        <v>1.7484675024681037E-2</v>
      </c>
      <c r="W49">
        <f>('AEO 42'!Z73/100)*(SUM(W$6:W$7)/SUM(W$6:W$7,W$14:W$15))</f>
        <v>1.722218594421231E-2</v>
      </c>
      <c r="X49">
        <f>('AEO 42'!AA73/100)*(SUM(X$6:X$7)/SUM(X$6:X$7,X$14:X$15))</f>
        <v>1.6945370814897179E-2</v>
      </c>
      <c r="Y49">
        <f>('AEO 42'!AB73/100)*(SUM(Y$6:Y$7)/SUM(Y$6:Y$7,Y$14:Y$15))</f>
        <v>1.6757850894852645E-2</v>
      </c>
      <c r="Z49">
        <f>('AEO 42'!AC73/100)*(SUM(Z$6:Z$7)/SUM(Z$6:Z$7,Z$14:Z$15))</f>
        <v>1.6550243220925902E-2</v>
      </c>
      <c r="AA49">
        <f>('AEO 42'!AD73/100)*(SUM(AA$6:AA$7)/SUM(AA$6:AA$7,AA$14:AA$15))</f>
        <v>1.6361086026417192E-2</v>
      </c>
      <c r="AB49">
        <f>('AEO 42'!AE73/100)*(SUM(AB$6:AB$7)/SUM(AB$6:AB$7,AB$14:AB$15))</f>
        <v>1.6056174764895063E-2</v>
      </c>
      <c r="AC49">
        <f>('AEO 42'!AF73/100)*(SUM(AC$6:AC$7)/SUM(AC$6:AC$7,AC$14:AC$15))</f>
        <v>1.5856219865258814E-2</v>
      </c>
      <c r="AD49">
        <f>('AEO 42'!AG73/100)*(SUM(AD$6:AD$7)/SUM(AD$6:AD$7,AD$14:AD$15))</f>
        <v>1.5592364383409331E-2</v>
      </c>
      <c r="AE49">
        <f>('AEO 42'!AH73/100)*(SUM(AE$6:AE$7)/SUM(AE$6:AE$7,AE$14:AE$15))</f>
        <v>1.5434179292361556E-2</v>
      </c>
      <c r="AF49">
        <f>('AEO 42'!AI73/100)*(SUM(AF$6:AF$7)/SUM(AF$6:AF$7,AF$14:AF$15))</f>
        <v>1.5179573710708522E-2</v>
      </c>
      <c r="AG49">
        <f>('AEO 42'!AJ73/100)*(SUM(AG$6:AG$7)/SUM(AG$6:AG$7,AG$14:AG$15))</f>
        <v>1.0164835164835165E-5</v>
      </c>
    </row>
    <row r="50" spans="1:33" x14ac:dyDescent="0.2">
      <c r="A50" t="str">
        <f t="shared" si="7"/>
        <v>Compact</v>
      </c>
      <c r="B50">
        <f>('AEO 42'!E74/100)*(SUM(B$6:B$7)/SUM(B$6:B$7,B$14:B$15))</f>
        <v>0.11602697871901277</v>
      </c>
      <c r="C50">
        <f>('AEO 42'!F74/100)*(SUM(C$6:C$7)/SUM(C$6:C$7,C$14:C$15))</f>
        <v>0.13916286783392787</v>
      </c>
      <c r="D50">
        <f>('AEO 42'!G74/100)*(SUM(D$6:D$7)/SUM(D$6:D$7,D$14:D$15))</f>
        <v>0.12889850773113851</v>
      </c>
      <c r="E50">
        <f>('AEO 42'!H74/100)*(SUM(E$6:E$7)/SUM(E$6:E$7,E$14:E$15))</f>
        <v>0.12071785928886619</v>
      </c>
      <c r="F50">
        <f>('AEO 42'!I74/100)*(SUM(F$6:F$7)/SUM(F$6:F$7,F$14:F$15))</f>
        <v>0.11769770656013223</v>
      </c>
      <c r="G50">
        <f>('AEO 42'!J74/100)*(SUM(G$6:G$7)/SUM(G$6:G$7,G$14:G$15))</f>
        <v>0.11306623180539457</v>
      </c>
      <c r="H50">
        <f>('AEO 42'!K74/100)*(SUM(H$6:H$7)/SUM(H$6:H$7,H$14:H$15))</f>
        <v>0.10174780840291633</v>
      </c>
      <c r="I50">
        <f>('AEO 42'!L74/100)*(SUM(I$6:I$7)/SUM(I$6:I$7,I$14:I$15))</f>
        <v>9.2327193452014789E-2</v>
      </c>
      <c r="J50">
        <f>('AEO 42'!M74/100)*(SUM(J$6:J$7)/SUM(J$6:J$7,J$14:J$15))</f>
        <v>8.4809940968264039E-2</v>
      </c>
      <c r="K50">
        <f>('AEO 42'!N74/100)*(SUM(K$6:K$7)/SUM(K$6:K$7,K$14:K$15))</f>
        <v>7.9520786184640993E-2</v>
      </c>
      <c r="L50">
        <f>('AEO 42'!O74/100)*(SUM(L$6:L$7)/SUM(L$6:L$7,L$14:L$15))</f>
        <v>7.6521539021945709E-2</v>
      </c>
      <c r="M50">
        <f>('AEO 42'!P74/100)*(SUM(M$6:M$7)/SUM(M$6:M$7,M$14:M$15))</f>
        <v>7.1187683397009732E-2</v>
      </c>
      <c r="N50">
        <f>('AEO 42'!Q74/100)*(SUM(N$6:N$7)/SUM(N$6:N$7,N$14:N$15))</f>
        <v>6.8706697375662651E-2</v>
      </c>
      <c r="O50">
        <f>('AEO 42'!R74/100)*(SUM(O$6:O$7)/SUM(O$6:O$7,O$14:O$15))</f>
        <v>6.5896393381775234E-2</v>
      </c>
      <c r="P50">
        <f>('AEO 42'!S74/100)*(SUM(P$6:P$7)/SUM(P$6:P$7,P$14:P$15))</f>
        <v>6.3926872166505902E-2</v>
      </c>
      <c r="Q50">
        <f>('AEO 42'!T74/100)*(SUM(Q$6:Q$7)/SUM(Q$6:Q$7,Q$14:Q$15))</f>
        <v>6.1127270142967545E-2</v>
      </c>
      <c r="R50">
        <f>('AEO 42'!U74/100)*(SUM(R$6:R$7)/SUM(R$6:R$7,R$14:R$15))</f>
        <v>5.9771232903135733E-2</v>
      </c>
      <c r="S50">
        <f>('AEO 42'!V74/100)*(SUM(S$6:S$7)/SUM(S$6:S$7,S$14:S$15))</f>
        <v>5.8512281776539096E-2</v>
      </c>
      <c r="T50">
        <f>('AEO 42'!W74/100)*(SUM(T$6:T$7)/SUM(T$6:T$7,T$14:T$15))</f>
        <v>5.7322130144526667E-2</v>
      </c>
      <c r="U50">
        <f>('AEO 42'!X74/100)*(SUM(U$6:U$7)/SUM(U$6:U$7,U$14:U$15))</f>
        <v>5.6038970343699486E-2</v>
      </c>
      <c r="V50">
        <f>('AEO 42'!Y74/100)*(SUM(V$6:V$7)/SUM(V$6:V$7,V$14:V$15))</f>
        <v>5.5311186853177589E-2</v>
      </c>
      <c r="W50">
        <f>('AEO 42'!Z74/100)*(SUM(W$6:W$7)/SUM(W$6:W$7,W$14:W$15))</f>
        <v>5.4465888420454751E-2</v>
      </c>
      <c r="X50">
        <f>('AEO 42'!AA74/100)*(SUM(X$6:X$7)/SUM(X$6:X$7,X$14:X$15))</f>
        <v>5.3609082275701082E-2</v>
      </c>
      <c r="Y50">
        <f>('AEO 42'!AB74/100)*(SUM(Y$6:Y$7)/SUM(Y$6:Y$7,Y$14:Y$15))</f>
        <v>5.2961640498317003E-2</v>
      </c>
      <c r="Z50">
        <f>('AEO 42'!AC74/100)*(SUM(Z$6:Z$7)/SUM(Z$6:Z$7,Z$14:Z$15))</f>
        <v>5.2276033411650526E-2</v>
      </c>
      <c r="AA50">
        <f>('AEO 42'!AD74/100)*(SUM(AA$6:AA$7)/SUM(AA$6:AA$7,AA$14:AA$15))</f>
        <v>5.1646644020731491E-2</v>
      </c>
      <c r="AB50">
        <f>('AEO 42'!AE74/100)*(SUM(AB$6:AB$7)/SUM(AB$6:AB$7,AB$14:AB$15))</f>
        <v>5.0718703897985828E-2</v>
      </c>
      <c r="AC50">
        <f>('AEO 42'!AF74/100)*(SUM(AC$6:AC$7)/SUM(AC$6:AC$7,AC$14:AC$15))</f>
        <v>5.0049681159727619E-2</v>
      </c>
      <c r="AD50">
        <f>('AEO 42'!AG74/100)*(SUM(AD$6:AD$7)/SUM(AD$6:AD$7,AD$14:AD$15))</f>
        <v>4.9238623297075283E-2</v>
      </c>
      <c r="AE50">
        <f>('AEO 42'!AH74/100)*(SUM(AE$6:AE$7)/SUM(AE$6:AE$7,AE$14:AE$15))</f>
        <v>4.8676683291488089E-2</v>
      </c>
      <c r="AF50">
        <f>('AEO 42'!AI74/100)*(SUM(AF$6:AF$7)/SUM(AF$6:AF$7,AF$14:AF$15))</f>
        <v>4.7886559427722367E-2</v>
      </c>
      <c r="AG50">
        <f>('AEO 42'!AJ74/100)*(SUM(AG$6:AG$7)/SUM(AG$6:AG$7,AG$14:AG$15))</f>
        <v>6.0989010989010988E-6</v>
      </c>
    </row>
    <row r="51" spans="1:33" x14ac:dyDescent="0.2">
      <c r="A51" t="str">
        <f t="shared" si="7"/>
        <v>Midsize</v>
      </c>
      <c r="B51">
        <f>('AEO 42'!E75/100)*(SUM(B$6:B$7)/SUM(B$6:B$7,B$14:B$15))</f>
        <v>0.3718620736642741</v>
      </c>
      <c r="C51">
        <f>('AEO 42'!F75/100)*(SUM(C$6:C$7)/SUM(C$6:C$7,C$14:C$15))</f>
        <v>0.30114627648297759</v>
      </c>
      <c r="D51">
        <f>('AEO 42'!G75/100)*(SUM(D$6:D$7)/SUM(D$6:D$7,D$14:D$15))</f>
        <v>0.29682176622197853</v>
      </c>
      <c r="E51">
        <f>('AEO 42'!H75/100)*(SUM(E$6:E$7)/SUM(E$6:E$7,E$14:E$15))</f>
        <v>0.29772025131465313</v>
      </c>
      <c r="F51">
        <f>('AEO 42'!I75/100)*(SUM(F$6:F$7)/SUM(F$6:F$7,F$14:F$15))</f>
        <v>0.29061424342140812</v>
      </c>
      <c r="G51">
        <f>('AEO 42'!J75/100)*(SUM(G$6:G$7)/SUM(G$6:G$7,G$14:G$15))</f>
        <v>0.27918074054436015</v>
      </c>
      <c r="H51">
        <f>('AEO 42'!K75/100)*(SUM(H$6:H$7)/SUM(H$6:H$7,H$14:H$15))</f>
        <v>0.24876226686883376</v>
      </c>
      <c r="I51">
        <f>('AEO 42'!L75/100)*(SUM(I$6:I$7)/SUM(I$6:I$7,I$14:I$15))</f>
        <v>0.2224076273206973</v>
      </c>
      <c r="J51">
        <f>('AEO 42'!M75/100)*(SUM(J$6:J$7)/SUM(J$6:J$7,J$14:J$15))</f>
        <v>0.20547719490551627</v>
      </c>
      <c r="K51">
        <f>('AEO 42'!N75/100)*(SUM(K$6:K$7)/SUM(K$6:K$7,K$14:K$15))</f>
        <v>0.19187183854984866</v>
      </c>
      <c r="L51">
        <f>('AEO 42'!O75/100)*(SUM(L$6:L$7)/SUM(L$6:L$7,L$14:L$15))</f>
        <v>0.17901887253591628</v>
      </c>
      <c r="M51">
        <f>('AEO 42'!P75/100)*(SUM(M$6:M$7)/SUM(M$6:M$7,M$14:M$15))</f>
        <v>0.17408714870464922</v>
      </c>
      <c r="N51">
        <f>('AEO 42'!Q75/100)*(SUM(N$6:N$7)/SUM(N$6:N$7,N$14:N$15))</f>
        <v>0.1654254958131296</v>
      </c>
      <c r="O51">
        <f>('AEO 42'!R75/100)*(SUM(O$6:O$7)/SUM(O$6:O$7,O$14:O$15))</f>
        <v>0.15932828093416229</v>
      </c>
      <c r="P51">
        <f>('AEO 42'!S75/100)*(SUM(P$6:P$7)/SUM(P$6:P$7,P$14:P$15))</f>
        <v>0.15300629732746659</v>
      </c>
      <c r="Q51">
        <f>('AEO 42'!T75/100)*(SUM(Q$6:Q$7)/SUM(Q$6:Q$7,Q$14:Q$15))</f>
        <v>0.1497943670199598</v>
      </c>
      <c r="R51">
        <f>('AEO 42'!U75/100)*(SUM(R$6:R$7)/SUM(R$6:R$7,R$14:R$15))</f>
        <v>0.14487761420930664</v>
      </c>
      <c r="S51">
        <f>('AEO 42'!V75/100)*(SUM(S$6:S$7)/SUM(S$6:S$7,S$14:S$15))</f>
        <v>0.14103887496467177</v>
      </c>
      <c r="T51">
        <f>('AEO 42'!W75/100)*(SUM(T$6:T$7)/SUM(T$6:T$7,T$14:T$15))</f>
        <v>0.13801395939787037</v>
      </c>
      <c r="U51">
        <f>('AEO 42'!X75/100)*(SUM(U$6:U$7)/SUM(U$6:U$7,U$14:U$15))</f>
        <v>0.1358248532550306</v>
      </c>
      <c r="V51">
        <f>('AEO 42'!Y75/100)*(SUM(V$6:V$7)/SUM(V$6:V$7,V$14:V$15))</f>
        <v>0.13314601969695747</v>
      </c>
      <c r="W51">
        <f>('AEO 42'!Z75/100)*(SUM(W$6:W$7)/SUM(W$6:W$7,W$14:W$15))</f>
        <v>0.13121501827027224</v>
      </c>
      <c r="X51">
        <f>('AEO 42'!AA75/100)*(SUM(X$6:X$7)/SUM(X$6:X$7,X$14:X$15))</f>
        <v>0.12957158856214357</v>
      </c>
      <c r="Y51">
        <f>('AEO 42'!AB75/100)*(SUM(Y$6:Y$7)/SUM(Y$6:Y$7,Y$14:Y$15))</f>
        <v>0.12755799772325718</v>
      </c>
      <c r="Z51">
        <f>('AEO 42'!AC75/100)*(SUM(Z$6:Z$7)/SUM(Z$6:Z$7,Z$14:Z$15))</f>
        <v>0.12569607410013359</v>
      </c>
      <c r="AA51">
        <f>('AEO 42'!AD75/100)*(SUM(AA$6:AA$7)/SUM(AA$6:AA$7,AA$14:AA$15))</f>
        <v>0.12372026849236584</v>
      </c>
      <c r="AB51">
        <f>('AEO 42'!AE75/100)*(SUM(AB$6:AB$7)/SUM(AB$6:AB$7,AB$14:AB$15))</f>
        <v>0.12238687900354311</v>
      </c>
      <c r="AC51">
        <f>('AEO 42'!AF75/100)*(SUM(AC$6:AC$7)/SUM(AC$6:AC$7,AC$14:AC$15))</f>
        <v>0.12049783147978071</v>
      </c>
      <c r="AD51">
        <f>('AEO 42'!AG75/100)*(SUM(AD$6:AD$7)/SUM(AD$6:AD$7,AD$14:AD$15))</f>
        <v>0.11886267755818372</v>
      </c>
      <c r="AE51">
        <f>('AEO 42'!AH75/100)*(SUM(AE$6:AE$7)/SUM(AE$6:AE$7,AE$14:AE$15))</f>
        <v>0.1166877469302469</v>
      </c>
      <c r="AF51">
        <f>('AEO 42'!AI75/100)*(SUM(AF$6:AF$7)/SUM(AF$6:AF$7,AF$14:AF$15))</f>
        <v>0.11495067915184004</v>
      </c>
      <c r="AG51">
        <f>('AEO 42'!AJ75/100)*(SUM(AG$6:AG$7)/SUM(AG$6:AG$7,AG$14:AG$15))</f>
        <v>-1.4230769230769232E-5</v>
      </c>
    </row>
    <row r="52" spans="1:33" x14ac:dyDescent="0.2">
      <c r="A52" t="str">
        <f t="shared" si="7"/>
        <v>Large</v>
      </c>
      <c r="B52">
        <f>('AEO 42'!E76/100)*(SUM(B$6:B$7)/SUM(B$6:B$7,B$14:B$15))</f>
        <v>0.15383321074025702</v>
      </c>
      <c r="C52">
        <f>('AEO 42'!F76/100)*(SUM(C$6:C$7)/SUM(C$6:C$7,C$14:C$15))</f>
        <v>0.10297060277758262</v>
      </c>
      <c r="D52">
        <f>('AEO 42'!G76/100)*(SUM(D$6:D$7)/SUM(D$6:D$7,D$14:D$15))</f>
        <v>0.10699931196235386</v>
      </c>
      <c r="E52">
        <f>('AEO 42'!H76/100)*(SUM(E$6:E$7)/SUM(E$6:E$7,E$14:E$15))</f>
        <v>0.10823448884371309</v>
      </c>
      <c r="F52">
        <f>('AEO 42'!I76/100)*(SUM(F$6:F$7)/SUM(F$6:F$7,F$14:F$15))</f>
        <v>0.10497078467010562</v>
      </c>
      <c r="G52">
        <f>('AEO 42'!J76/100)*(SUM(G$6:G$7)/SUM(G$6:G$7,G$14:G$15))</f>
        <v>0.10069909604871437</v>
      </c>
      <c r="H52">
        <f>('AEO 42'!K76/100)*(SUM(H$6:H$7)/SUM(H$6:H$7,H$14:H$15))</f>
        <v>8.8776954998044097E-2</v>
      </c>
      <c r="I52">
        <f>('AEO 42'!L76/100)*(SUM(I$6:I$7)/SUM(I$6:I$7,I$14:I$15))</f>
        <v>7.8691841361730269E-2</v>
      </c>
      <c r="J52">
        <f>('AEO 42'!M76/100)*(SUM(J$6:J$7)/SUM(J$6:J$7,J$14:J$15))</f>
        <v>7.2620665963414863E-2</v>
      </c>
      <c r="K52">
        <f>('AEO 42'!N76/100)*(SUM(K$6:K$7)/SUM(K$6:K$7,K$14:K$15))</f>
        <v>6.7466776546438623E-2</v>
      </c>
      <c r="L52">
        <f>('AEO 42'!O76/100)*(SUM(L$6:L$7)/SUM(L$6:L$7,L$14:L$15))</f>
        <v>6.2166411360152711E-2</v>
      </c>
      <c r="M52">
        <f>('AEO 42'!P76/100)*(SUM(M$6:M$7)/SUM(M$6:M$7,M$14:M$15))</f>
        <v>6.1071540081125558E-2</v>
      </c>
      <c r="N52">
        <f>('AEO 42'!Q76/100)*(SUM(N$6:N$7)/SUM(N$6:N$7,N$14:N$15))</f>
        <v>5.7603702317693635E-2</v>
      </c>
      <c r="O52">
        <f>('AEO 42'!R76/100)*(SUM(O$6:O$7)/SUM(O$6:O$7,O$14:O$15))</f>
        <v>5.5415082169700695E-2</v>
      </c>
      <c r="P52">
        <f>('AEO 42'!S76/100)*(SUM(P$6:P$7)/SUM(P$6:P$7,P$14:P$15))</f>
        <v>5.2957042156860146E-2</v>
      </c>
      <c r="Q52">
        <f>('AEO 42'!T76/100)*(SUM(Q$6:Q$7)/SUM(Q$6:Q$7,Q$14:Q$15))</f>
        <v>5.2145645268747702E-2</v>
      </c>
      <c r="R52">
        <f>('AEO 42'!U76/100)*(SUM(R$6:R$7)/SUM(R$6:R$7,R$14:R$15))</f>
        <v>5.0147641532612773E-2</v>
      </c>
      <c r="S52">
        <f>('AEO 42'!V76/100)*(SUM(S$6:S$7)/SUM(S$6:S$7,S$14:S$15))</f>
        <v>4.8632457564006894E-2</v>
      </c>
      <c r="T52">
        <f>('AEO 42'!W76/100)*(SUM(T$6:T$7)/SUM(T$6:T$7,T$14:T$15))</f>
        <v>4.7478196708894471E-2</v>
      </c>
      <c r="U52">
        <f>('AEO 42'!X76/100)*(SUM(U$6:U$7)/SUM(U$6:U$7,U$14:U$15))</f>
        <v>4.6756533484324937E-2</v>
      </c>
      <c r="V52">
        <f>('AEO 42'!Y76/100)*(SUM(V$6:V$7)/SUM(V$6:V$7,V$14:V$15))</f>
        <v>4.5666709241454141E-2</v>
      </c>
      <c r="W52">
        <f>('AEO 42'!Z76/100)*(SUM(W$6:W$7)/SUM(W$6:W$7,W$14:W$15))</f>
        <v>4.4945271103162245E-2</v>
      </c>
      <c r="X52">
        <f>('AEO 42'!AA76/100)*(SUM(X$6:X$7)/SUM(X$6:X$7,X$14:X$15))</f>
        <v>4.436014471504348E-2</v>
      </c>
      <c r="Y52">
        <f>('AEO 42'!AB76/100)*(SUM(Y$6:Y$7)/SUM(Y$6:Y$7,Y$14:Y$15))</f>
        <v>4.356330099523073E-2</v>
      </c>
      <c r="Z52">
        <f>('AEO 42'!AC76/100)*(SUM(Z$6:Z$7)/SUM(Z$6:Z$7,Z$14:Z$15))</f>
        <v>4.2838280118006299E-2</v>
      </c>
      <c r="AA52">
        <f>('AEO 42'!AD76/100)*(SUM(AA$6:AA$7)/SUM(AA$6:AA$7,AA$14:AA$15))</f>
        <v>4.2071948455911133E-2</v>
      </c>
      <c r="AB52">
        <f>('AEO 42'!AE76/100)*(SUM(AB$6:AB$7)/SUM(AB$6:AB$7,AB$14:AB$15))</f>
        <v>4.1652775494515668E-2</v>
      </c>
      <c r="AC52">
        <f>('AEO 42'!AF76/100)*(SUM(AC$6:AC$7)/SUM(AC$6:AC$7,AC$14:AC$15))</f>
        <v>4.0927459127489831E-2</v>
      </c>
      <c r="AD52">
        <f>('AEO 42'!AG76/100)*(SUM(AD$6:AD$7)/SUM(AD$6:AD$7,AD$14:AD$15))</f>
        <v>4.0387396444251093E-2</v>
      </c>
      <c r="AE52">
        <f>('AEO 42'!AH76/100)*(SUM(AE$6:AE$7)/SUM(AE$6:AE$7,AE$14:AE$15))</f>
        <v>3.9508760826645367E-2</v>
      </c>
      <c r="AF52">
        <f>('AEO 42'!AI76/100)*(SUM(AF$6:AF$7)/SUM(AF$6:AF$7,AF$14:AF$15))</f>
        <v>3.8925257473112408E-2</v>
      </c>
      <c r="AG52">
        <f>('AEO 42'!AJ76/100)*(SUM(AG$6:AG$7)/SUM(AG$6:AG$7,AG$14:AG$15))</f>
        <v>-2.6428571428571428E-5</v>
      </c>
    </row>
    <row r="53" spans="1:33" x14ac:dyDescent="0.2">
      <c r="A53" t="str">
        <f t="shared" si="7"/>
        <v>Two Seater</v>
      </c>
      <c r="B53">
        <f>('AEO 42'!E77/100)*(SUM(B$6:B$7)/SUM(B$6:B$7,B$14:B$15))</f>
        <v>9.1898138644882135E-3</v>
      </c>
      <c r="C53">
        <f>('AEO 42'!F77/100)*(SUM(C$6:C$7)/SUM(C$6:C$7,C$14:C$15))</f>
        <v>7.9428429537841943E-3</v>
      </c>
      <c r="D53">
        <f>('AEO 42'!G77/100)*(SUM(D$6:D$7)/SUM(D$6:D$7,D$14:D$15))</f>
        <v>7.9304826398098414E-3</v>
      </c>
      <c r="E53">
        <f>('AEO 42'!H77/100)*(SUM(E$6:E$7)/SUM(E$6:E$7,E$14:E$15))</f>
        <v>7.8173247648466553E-3</v>
      </c>
      <c r="F53">
        <f>('AEO 42'!I77/100)*(SUM(F$6:F$7)/SUM(F$6:F$7,F$14:F$15))</f>
        <v>7.6696374988744096E-3</v>
      </c>
      <c r="G53">
        <f>('AEO 42'!J77/100)*(SUM(G$6:G$7)/SUM(G$6:G$7,G$14:G$15))</f>
        <v>7.4358050388153357E-3</v>
      </c>
      <c r="H53">
        <f>('AEO 42'!K77/100)*(SUM(H$6:H$7)/SUM(H$6:H$7,H$14:H$15))</f>
        <v>6.6448617845538127E-3</v>
      </c>
      <c r="I53">
        <f>('AEO 42'!L77/100)*(SUM(I$6:I$7)/SUM(I$6:I$7,I$14:I$15))</f>
        <v>5.9575237072340718E-3</v>
      </c>
      <c r="J53">
        <f>('AEO 42'!M77/100)*(SUM(J$6:J$7)/SUM(J$6:J$7,J$14:J$15))</f>
        <v>5.5067248931023735E-3</v>
      </c>
      <c r="K53">
        <f>('AEO 42'!N77/100)*(SUM(K$6:K$7)/SUM(K$6:K$7,K$14:K$15))</f>
        <v>5.1570302069231678E-3</v>
      </c>
      <c r="L53">
        <f>('AEO 42'!O77/100)*(SUM(L$6:L$7)/SUM(L$6:L$7,L$14:L$15))</f>
        <v>4.8676331050622173E-3</v>
      </c>
      <c r="M53">
        <f>('AEO 42'!P77/100)*(SUM(M$6:M$7)/SUM(M$6:M$7,M$14:M$15))</f>
        <v>4.6861148706830993E-3</v>
      </c>
      <c r="N53">
        <f>('AEO 42'!Q77/100)*(SUM(N$6:N$7)/SUM(N$6:N$7,N$14:N$15))</f>
        <v>4.4803397251093622E-3</v>
      </c>
      <c r="O53">
        <f>('AEO 42'!R77/100)*(SUM(O$6:O$7)/SUM(O$6:O$7,O$14:O$15))</f>
        <v>4.3163991940713548E-3</v>
      </c>
      <c r="P53">
        <f>('AEO 42'!S77/100)*(SUM(P$6:P$7)/SUM(P$6:P$7,P$14:P$15))</f>
        <v>4.1598898983012025E-3</v>
      </c>
      <c r="Q53">
        <f>('AEO 42'!T77/100)*(SUM(Q$6:Q$7)/SUM(Q$6:Q$7,Q$14:Q$15))</f>
        <v>4.0508646725421682E-3</v>
      </c>
      <c r="R53">
        <f>('AEO 42'!U77/100)*(SUM(R$6:R$7)/SUM(R$6:R$7,R$14:R$15))</f>
        <v>3.934354691138264E-3</v>
      </c>
      <c r="S53">
        <f>('AEO 42'!V77/100)*(SUM(S$6:S$7)/SUM(S$6:S$7,S$14:S$15))</f>
        <v>3.8392073270851249E-3</v>
      </c>
      <c r="T53">
        <f>('AEO 42'!W77/100)*(SUM(T$6:T$7)/SUM(T$6:T$7,T$14:T$15))</f>
        <v>3.7595533139551619E-3</v>
      </c>
      <c r="U53">
        <f>('AEO 42'!X77/100)*(SUM(U$6:U$7)/SUM(U$6:U$7,U$14:U$15))</f>
        <v>3.6974213718458725E-3</v>
      </c>
      <c r="V53">
        <f>('AEO 42'!Y77/100)*(SUM(V$6:V$7)/SUM(V$6:V$7,V$14:V$15))</f>
        <v>3.6343060290628597E-3</v>
      </c>
      <c r="W53">
        <f>('AEO 42'!Z77/100)*(SUM(W$6:W$7)/SUM(W$6:W$7,W$14:W$15))</f>
        <v>3.5831912317551193E-3</v>
      </c>
      <c r="X53">
        <f>('AEO 42'!AA77/100)*(SUM(X$6:X$7)/SUM(X$6:X$7,X$14:X$15))</f>
        <v>3.5373183376357555E-3</v>
      </c>
      <c r="Y53">
        <f>('AEO 42'!AB77/100)*(SUM(Y$6:Y$7)/SUM(Y$6:Y$7,Y$14:Y$15))</f>
        <v>3.4885144933605398E-3</v>
      </c>
      <c r="Z53">
        <f>('AEO 42'!AC77/100)*(SUM(Z$6:Z$7)/SUM(Z$6:Z$7,Z$14:Z$15))</f>
        <v>3.4405279358230944E-3</v>
      </c>
      <c r="AA53">
        <f>('AEO 42'!AD77/100)*(SUM(AA$6:AA$7)/SUM(AA$6:AA$7,AA$14:AA$15))</f>
        <v>3.3923674798006418E-3</v>
      </c>
      <c r="AB53">
        <f>('AEO 42'!AE77/100)*(SUM(AB$6:AB$7)/SUM(AB$6:AB$7,AB$14:AB$15))</f>
        <v>3.3502521810703529E-3</v>
      </c>
      <c r="AC53">
        <f>('AEO 42'!AF77/100)*(SUM(AC$6:AC$7)/SUM(AC$6:AC$7,AC$14:AC$15))</f>
        <v>3.3022332644540181E-3</v>
      </c>
      <c r="AD53">
        <f>('AEO 42'!AG77/100)*(SUM(AD$6:AD$7)/SUM(AD$6:AD$7,AD$14:AD$15))</f>
        <v>3.2581719352756068E-3</v>
      </c>
      <c r="AE53">
        <f>('AEO 42'!AH77/100)*(SUM(AE$6:AE$7)/SUM(AE$6:AE$7,AE$14:AE$15))</f>
        <v>3.2059404383731399E-3</v>
      </c>
      <c r="AF53">
        <f>('AEO 42'!AI77/100)*(SUM(AF$6:AF$7)/SUM(AF$6:AF$7,AF$14:AF$15))</f>
        <v>3.1574312861791351E-3</v>
      </c>
      <c r="AG53">
        <f>('AEO 42'!AJ77/100)*(SUM(AG$6:AG$7)/SUM(AG$6:AG$7,AG$14:AG$15))</f>
        <v>-6.0989010989010988E-6</v>
      </c>
    </row>
    <row r="54" spans="1:33" x14ac:dyDescent="0.2">
      <c r="A54" t="str">
        <f t="shared" si="7"/>
        <v>Small Crossover Utility</v>
      </c>
      <c r="B54">
        <f>('AEO 42'!E78/100)*(SUM(B$6:B$7)/SUM(B$6:B$7,B$14:B$15))</f>
        <v>0.17831033096029725</v>
      </c>
      <c r="C54">
        <f>('AEO 42'!F78/100)*(SUM(C$6:C$7)/SUM(C$6:C$7,C$14:C$15))</f>
        <v>0.23956850781433522</v>
      </c>
      <c r="D54">
        <f>('AEO 42'!G78/100)*(SUM(D$6:D$7)/SUM(D$6:D$7,D$14:D$15))</f>
        <v>0.22641862866349535</v>
      </c>
      <c r="E54">
        <f>('AEO 42'!H78/100)*(SUM(E$6:E$7)/SUM(E$6:E$7,E$14:E$15))</f>
        <v>0.21419278324629817</v>
      </c>
      <c r="F54">
        <f>('AEO 42'!I78/100)*(SUM(F$6:F$7)/SUM(F$6:F$7,F$14:F$15))</f>
        <v>0.21317996373612311</v>
      </c>
      <c r="G54">
        <f>('AEO 42'!J78/100)*(SUM(G$6:G$7)/SUM(G$6:G$7,G$14:G$15))</f>
        <v>0.20712495415063217</v>
      </c>
      <c r="H54">
        <f>('AEO 42'!K78/100)*(SUM(H$6:H$7)/SUM(H$6:H$7,H$14:H$15))</f>
        <v>0.18819817616394841</v>
      </c>
      <c r="I54">
        <f>('AEO 42'!L78/100)*(SUM(I$6:I$7)/SUM(I$6:I$7,I$14:I$15))</f>
        <v>0.17345895479812073</v>
      </c>
      <c r="J54">
        <f>('AEO 42'!M78/100)*(SUM(J$6:J$7)/SUM(J$6:J$7,J$14:J$15))</f>
        <v>0.16074783247309959</v>
      </c>
      <c r="K54">
        <f>('AEO 42'!N78/100)*(SUM(K$6:K$7)/SUM(K$6:K$7,K$14:K$15))</f>
        <v>0.15208980987585372</v>
      </c>
      <c r="L54">
        <f>('AEO 42'!O78/100)*(SUM(L$6:L$7)/SUM(L$6:L$7,L$14:L$15))</f>
        <v>0.14766884944555997</v>
      </c>
      <c r="M54">
        <f>('AEO 42'!P78/100)*(SUM(M$6:M$7)/SUM(M$6:M$7,M$14:M$15))</f>
        <v>0.13788284248047536</v>
      </c>
      <c r="N54">
        <f>('AEO 42'!Q78/100)*(SUM(N$6:N$7)/SUM(N$6:N$7,N$14:N$15))</f>
        <v>0.13414475719368626</v>
      </c>
      <c r="O54">
        <f>('AEO 42'!R78/100)*(SUM(O$6:O$7)/SUM(O$6:O$7,O$14:O$15))</f>
        <v>0.12941226447583598</v>
      </c>
      <c r="P54">
        <f>('AEO 42'!S78/100)*(SUM(P$6:P$7)/SUM(P$6:P$7,P$14:P$15))</f>
        <v>0.12643290461524909</v>
      </c>
      <c r="Q54">
        <f>('AEO 42'!T78/100)*(SUM(Q$6:Q$7)/SUM(Q$6:Q$7,Q$14:Q$15))</f>
        <v>0.12129956244564188</v>
      </c>
      <c r="R54">
        <f>('AEO 42'!U78/100)*(SUM(R$6:R$7)/SUM(R$6:R$7,R$14:R$15))</f>
        <v>0.11933169885477955</v>
      </c>
      <c r="S54">
        <f>('AEO 42'!V78/100)*(SUM(S$6:S$7)/SUM(S$6:S$7,S$14:S$15))</f>
        <v>0.11744328626218931</v>
      </c>
      <c r="T54">
        <f>('AEO 42'!W78/100)*(SUM(T$6:T$7)/SUM(T$6:T$7,T$14:T$15))</f>
        <v>0.11558886151733552</v>
      </c>
      <c r="U54">
        <f>('AEO 42'!X78/100)*(SUM(U$6:U$7)/SUM(U$6:U$7,U$14:U$15))</f>
        <v>0.11343751936878732</v>
      </c>
      <c r="V54">
        <f>('AEO 42'!Y78/100)*(SUM(V$6:V$7)/SUM(V$6:V$7,V$14:V$15))</f>
        <v>0.11248993949869478</v>
      </c>
      <c r="W54">
        <f>('AEO 42'!Z78/100)*(SUM(W$6:W$7)/SUM(W$6:W$7,W$14:W$15))</f>
        <v>0.11120846235099571</v>
      </c>
      <c r="X54">
        <f>('AEO 42'!AA78/100)*(SUM(X$6:X$7)/SUM(X$6:X$7,X$14:X$15))</f>
        <v>0.10984496144226079</v>
      </c>
      <c r="Y54">
        <f>('AEO 42'!AB78/100)*(SUM(Y$6:Y$7)/SUM(Y$6:Y$7,Y$14:Y$15))</f>
        <v>0.10894125178042025</v>
      </c>
      <c r="Z54">
        <f>('AEO 42'!AC78/100)*(SUM(Z$6:Z$7)/SUM(Z$6:Z$7,Z$14:Z$15))</f>
        <v>0.10792605096422819</v>
      </c>
      <c r="AA54">
        <f>('AEO 42'!AD78/100)*(SUM(AA$6:AA$7)/SUM(AA$6:AA$7,AA$14:AA$15))</f>
        <v>0.10701969000203536</v>
      </c>
      <c r="AB54">
        <f>('AEO 42'!AE78/100)*(SUM(AB$6:AB$7)/SUM(AB$6:AB$7,AB$14:AB$15))</f>
        <v>0.10538258798415605</v>
      </c>
      <c r="AC54">
        <f>('AEO 42'!AF78/100)*(SUM(AC$6:AC$7)/SUM(AC$6:AC$7,AC$14:AC$15))</f>
        <v>0.10433584447763163</v>
      </c>
      <c r="AD54">
        <f>('AEO 42'!AG78/100)*(SUM(AD$6:AD$7)/SUM(AD$6:AD$7,AD$14:AD$15))</f>
        <v>0.10293899067829605</v>
      </c>
      <c r="AE54">
        <f>('AEO 42'!AH78/100)*(SUM(AE$6:AE$7)/SUM(AE$6:AE$7,AE$14:AE$15))</f>
        <v>0.10211474709601763</v>
      </c>
      <c r="AF54">
        <f>('AEO 42'!AI78/100)*(SUM(AF$6:AF$7)/SUM(AF$6:AF$7,AF$14:AF$15))</f>
        <v>0.100750059985402</v>
      </c>
      <c r="AG54">
        <f>('AEO 42'!AJ78/100)*(SUM(AG$6:AG$7)/SUM(AG$6:AG$7,AG$14:AG$15))</f>
        <v>2.8461538461538464E-5</v>
      </c>
    </row>
    <row r="55" spans="1:33" x14ac:dyDescent="0.2">
      <c r="A55" t="str">
        <f t="shared" si="7"/>
        <v>Large Crossover Utility</v>
      </c>
      <c r="B55">
        <f>('AEO 42'!E79/100)*(SUM(B$6:B$7)/SUM(B$6:B$7,B$14:B$15))</f>
        <v>4.9575697124137126E-2</v>
      </c>
      <c r="C55">
        <f>('AEO 42'!F79/100)*(SUM(C$6:C$7)/SUM(C$6:C$7,C$14:C$15))</f>
        <v>4.2973913344449E-2</v>
      </c>
      <c r="D55">
        <f>('AEO 42'!G79/100)*(SUM(D$6:D$7)/SUM(D$6:D$7,D$14:D$15))</f>
        <v>4.4564230135599653E-2</v>
      </c>
      <c r="E55">
        <f>('AEO 42'!H79/100)*(SUM(E$6:E$7)/SUM(E$6:E$7,E$14:E$15))</f>
        <v>4.5420986843940851E-2</v>
      </c>
      <c r="F55">
        <f>('AEO 42'!I79/100)*(SUM(F$6:F$7)/SUM(F$6:F$7,F$14:F$15))</f>
        <v>4.5493531412454824E-2</v>
      </c>
      <c r="G55">
        <f>('AEO 42'!J79/100)*(SUM(G$6:G$7)/SUM(G$6:G$7,G$14:G$15))</f>
        <v>4.4619469101171982E-2</v>
      </c>
      <c r="H55">
        <f>('AEO 42'!K79/100)*(SUM(H$6:H$7)/SUM(H$6:H$7,H$14:H$15))</f>
        <v>4.0311089529231153E-2</v>
      </c>
      <c r="I55">
        <f>('AEO 42'!L79/100)*(SUM(I$6:I$7)/SUM(I$6:I$7,I$14:I$15))</f>
        <v>3.676928225936188E-2</v>
      </c>
      <c r="J55">
        <f>('AEO 42'!M79/100)*(SUM(J$6:J$7)/SUM(J$6:J$7,J$14:J$15))</f>
        <v>3.4388136464914162E-2</v>
      </c>
      <c r="K55">
        <f>('AEO 42'!N79/100)*(SUM(K$6:K$7)/SUM(K$6:K$7,K$14:K$15))</f>
        <v>3.249387837116096E-2</v>
      </c>
      <c r="L55">
        <f>('AEO 42'!O79/100)*(SUM(L$6:L$7)/SUM(L$6:L$7,L$14:L$15))</f>
        <v>3.0689362017618779E-2</v>
      </c>
      <c r="M55">
        <f>('AEO 42'!P79/100)*(SUM(M$6:M$7)/SUM(M$6:M$7,M$14:M$15))</f>
        <v>3.0049863838928902E-2</v>
      </c>
      <c r="N55">
        <f>('AEO 42'!Q79/100)*(SUM(N$6:N$7)/SUM(N$6:N$7,N$14:N$15))</f>
        <v>2.8838896294574361E-2</v>
      </c>
      <c r="O55">
        <f>('AEO 42'!R79/100)*(SUM(O$6:O$7)/SUM(O$6:O$7,O$14:O$15))</f>
        <v>2.8000193072168052E-2</v>
      </c>
      <c r="P55">
        <f>('AEO 42'!S79/100)*(SUM(P$6:P$7)/SUM(P$6:P$7,P$14:P$15))</f>
        <v>2.7148761995833381E-2</v>
      </c>
      <c r="Q55">
        <f>('AEO 42'!T79/100)*(SUM(Q$6:Q$7)/SUM(Q$6:Q$7,Q$14:Q$15))</f>
        <v>2.6745823762161145E-2</v>
      </c>
      <c r="R55">
        <f>('AEO 42'!U79/100)*(SUM(R$6:R$7)/SUM(R$6:R$7,R$14:R$15))</f>
        <v>2.6070789898759796E-2</v>
      </c>
      <c r="S55">
        <f>('AEO 42'!V79/100)*(SUM(S$6:S$7)/SUM(S$6:S$7,S$14:S$15))</f>
        <v>2.5579943129019449E-2</v>
      </c>
      <c r="T55">
        <f>('AEO 42'!W79/100)*(SUM(T$6:T$7)/SUM(T$6:T$7,T$14:T$15))</f>
        <v>2.5154288637931271E-2</v>
      </c>
      <c r="U55">
        <f>('AEO 42'!X79/100)*(SUM(U$6:U$7)/SUM(U$6:U$7,U$14:U$15))</f>
        <v>2.4907057012640704E-2</v>
      </c>
      <c r="V55">
        <f>('AEO 42'!Y79/100)*(SUM(V$6:V$7)/SUM(V$6:V$7,V$14:V$15))</f>
        <v>2.4564928745948667E-2</v>
      </c>
      <c r="W55">
        <f>('AEO 42'!Z79/100)*(SUM(W$6:W$7)/SUM(W$6:W$7,W$14:W$15))</f>
        <v>2.4346712923263809E-2</v>
      </c>
      <c r="X55">
        <f>('AEO 42'!AA79/100)*(SUM(X$6:X$7)/SUM(X$6:X$7,X$14:X$15))</f>
        <v>2.4141248050557604E-2</v>
      </c>
      <c r="Y55">
        <f>('AEO 42'!AB79/100)*(SUM(Y$6:Y$7)/SUM(Y$6:Y$7,Y$14:Y$15))</f>
        <v>2.3917781686898763E-2</v>
      </c>
      <c r="Z55">
        <f>('AEO 42'!AC79/100)*(SUM(Z$6:Z$7)/SUM(Z$6:Z$7,Z$14:Z$15))</f>
        <v>2.3656545552271091E-2</v>
      </c>
      <c r="AA55">
        <f>('AEO 42'!AD79/100)*(SUM(AA$6:AA$7)/SUM(AA$6:AA$7,AA$14:AA$15))</f>
        <v>2.339633391298793E-2</v>
      </c>
      <c r="AB55">
        <f>('AEO 42'!AE79/100)*(SUM(AB$6:AB$7)/SUM(AB$6:AB$7,AB$14:AB$15))</f>
        <v>2.3235217293124357E-2</v>
      </c>
      <c r="AC55">
        <f>('AEO 42'!AF79/100)*(SUM(AC$6:AC$7)/SUM(AC$6:AC$7,AC$14:AC$15))</f>
        <v>2.2976854194317282E-2</v>
      </c>
      <c r="AD55">
        <f>('AEO 42'!AG79/100)*(SUM(AD$6:AD$7)/SUM(AD$6:AD$7,AD$14:AD$15))</f>
        <v>2.2758634233331465E-2</v>
      </c>
      <c r="AE55">
        <f>('AEO 42'!AH79/100)*(SUM(AE$6:AE$7)/SUM(AE$6:AE$7,AE$14:AE$15))</f>
        <v>2.2439711114304168E-2</v>
      </c>
      <c r="AF55">
        <f>('AEO 42'!AI79/100)*(SUM(AF$6:AF$7)/SUM(AF$6:AF$7,AF$14:AF$15))</f>
        <v>2.2214922107463821E-2</v>
      </c>
      <c r="AG55">
        <f>('AEO 42'!AJ79/100)*(SUM(AG$6:AG$7)/SUM(AG$6:AG$7,AG$14:AG$15))</f>
        <v>1.2197802197802198E-5</v>
      </c>
    </row>
    <row r="56" spans="1:33" x14ac:dyDescent="0.2">
      <c r="A56" t="str">
        <f t="shared" si="7"/>
        <v>Small Pickup</v>
      </c>
      <c r="B56">
        <f>('AEO 42'!E81/100)*(SUM(B$14:B$15)/SUM(B$6:B$7,B$14:B$15))</f>
        <v>3.503327725720322E-3</v>
      </c>
      <c r="C56">
        <f>('AEO 42'!F81/100)*(SUM(C$14:C$15)/SUM(C$6:C$7,C$14:C$15))</f>
        <v>3.8316260475203317E-3</v>
      </c>
      <c r="D56">
        <f>('AEO 42'!G81/100)*(SUM(D$14:D$15)/SUM(D$6:D$7,D$14:D$15))</f>
        <v>4.9543896306784799E-3</v>
      </c>
      <c r="E56">
        <f>('AEO 42'!H81/100)*(SUM(E$14:E$15)/SUM(E$6:E$7,E$14:E$15))</f>
        <v>5.861710995656807E-3</v>
      </c>
      <c r="F56">
        <f>('AEO 42'!I81/100)*(SUM(F$14:F$15)/SUM(F$6:F$7,F$14:F$15))</f>
        <v>6.3791405412480552E-3</v>
      </c>
      <c r="G56">
        <f>('AEO 42'!J81/100)*(SUM(G$14:G$15)/SUM(G$6:G$7,G$14:G$15))</f>
        <v>7.3896931906310944E-3</v>
      </c>
      <c r="H56">
        <f>('AEO 42'!K81/100)*(SUM(H$14:H$15)/SUM(H$6:H$7,H$14:H$15))</f>
        <v>1.0193228773237197E-2</v>
      </c>
      <c r="I56">
        <f>('AEO 42'!L81/100)*(SUM(I$14:I$15)/SUM(I$6:I$7,I$14:I$15))</f>
        <v>1.2426522884634124E-2</v>
      </c>
      <c r="J56">
        <f>('AEO 42'!M81/100)*(SUM(J$14:J$15)/SUM(J$6:J$7,J$14:J$15))</f>
        <v>1.4122348859227031E-2</v>
      </c>
      <c r="K56">
        <f>('AEO 42'!N81/100)*(SUM(K$14:K$15)/SUM(K$6:K$7,K$14:K$15))</f>
        <v>1.5321094383852062E-2</v>
      </c>
      <c r="L56">
        <f>('AEO 42'!O81/100)*(SUM(L$14:L$15)/SUM(L$6:L$7,L$14:L$15))</f>
        <v>1.6036168346634617E-2</v>
      </c>
      <c r="M56">
        <f>('AEO 42'!P81/100)*(SUM(M$14:M$15)/SUM(M$6:M$7,M$14:M$15))</f>
        <v>1.7210021898445553E-2</v>
      </c>
      <c r="N56">
        <f>('AEO 42'!Q81/100)*(SUM(N$14:N$15)/SUM(N$6:N$7,N$14:N$15))</f>
        <v>1.7735115057931582E-2</v>
      </c>
      <c r="O56">
        <f>('AEO 42'!R81/100)*(SUM(O$14:O$15)/SUM(O$6:O$7,O$14:O$15))</f>
        <v>1.8351805078872876E-2</v>
      </c>
      <c r="P56">
        <f>('AEO 42'!S81/100)*(SUM(P$14:P$15)/SUM(P$6:P$7,P$14:P$15))</f>
        <v>1.8751677196874601E-2</v>
      </c>
      <c r="Q56">
        <f>('AEO 42'!T81/100)*(SUM(Q$14:Q$15)/SUM(Q$6:Q$7,Q$14:Q$15))</f>
        <v>1.9465354736885418E-2</v>
      </c>
      <c r="R56">
        <f>('AEO 42'!U81/100)*(SUM(R$14:R$15)/SUM(R$6:R$7,R$14:R$15))</f>
        <v>1.9690308045926971E-2</v>
      </c>
      <c r="S56">
        <f>('AEO 42'!V81/100)*(SUM(S$14:S$15)/SUM(S$6:S$7,S$14:S$15))</f>
        <v>1.9918953597365695E-2</v>
      </c>
      <c r="T56">
        <f>('AEO 42'!W81/100)*(SUM(T$14:T$15)/SUM(T$6:T$7,T$14:T$15))</f>
        <v>2.0153303514902229E-2</v>
      </c>
      <c r="U56">
        <f>('AEO 42'!X81/100)*(SUM(U$14:U$15)/SUM(U$6:U$7,U$14:U$15))</f>
        <v>2.0451964377038633E-2</v>
      </c>
      <c r="V56">
        <f>('AEO 42'!Y81/100)*(SUM(V$14:V$15)/SUM(V$6:V$7,V$14:V$15))</f>
        <v>2.0548396155087235E-2</v>
      </c>
      <c r="W56">
        <f>('AEO 42'!Z81/100)*(SUM(W$14:W$15)/SUM(W$6:W$7,W$14:W$15))</f>
        <v>2.0712559107784974E-2</v>
      </c>
      <c r="X56">
        <f>('AEO 42'!AA81/100)*(SUM(X$14:X$15)/SUM(X$6:X$7,X$14:X$15))</f>
        <v>2.0897336668079268E-2</v>
      </c>
      <c r="Y56">
        <f>('AEO 42'!AB81/100)*(SUM(Y$14:Y$15)/SUM(Y$6:Y$7,Y$14:Y$15))</f>
        <v>2.0996338321496919E-2</v>
      </c>
      <c r="Z56">
        <f>('AEO 42'!AC81/100)*(SUM(Z$14:Z$15)/SUM(Z$6:Z$7,Z$14:Z$15))</f>
        <v>2.1111280568503275E-2</v>
      </c>
      <c r="AA56">
        <f>('AEO 42'!AD81/100)*(SUM(AA$14:AA$15)/SUM(AA$6:AA$7,AA$14:AA$15))</f>
        <v>2.1203203894621041E-2</v>
      </c>
      <c r="AB56">
        <f>('AEO 42'!AE81/100)*(SUM(AB$14:AB$15)/SUM(AB$6:AB$7,AB$14:AB$15))</f>
        <v>2.1439672390519179E-2</v>
      </c>
      <c r="AC56">
        <f>('AEO 42'!AF81/100)*(SUM(AC$14:AC$15)/SUM(AC$6:AC$7,AC$14:AC$15))</f>
        <v>2.1552308514046228E-2</v>
      </c>
      <c r="AD56">
        <f>('AEO 42'!AG81/100)*(SUM(AD$14:AD$15)/SUM(AD$6:AD$7,AD$14:AD$15))</f>
        <v>2.1735810956694985E-2</v>
      </c>
      <c r="AE56">
        <f>('AEO 42'!AH81/100)*(SUM(AE$14:AE$15)/SUM(AE$6:AE$7,AE$14:AE$15))</f>
        <v>2.1788656057582036E-2</v>
      </c>
      <c r="AF56">
        <f>('AEO 42'!AI81/100)*(SUM(AF$14:AF$15)/SUM(AF$6:AF$7,AF$14:AF$15))</f>
        <v>2.1960415014140752E-2</v>
      </c>
      <c r="AG56">
        <f>('AEO 42'!AJ81/100)*(SUM(AG$14:AG$15)/SUM(AG$6:AG$7,AG$14:AG$15))</f>
        <v>-6.3736263736263732E-5</v>
      </c>
    </row>
    <row r="57" spans="1:33" x14ac:dyDescent="0.2">
      <c r="A57" t="str">
        <f t="shared" si="7"/>
        <v>Large Pickup</v>
      </c>
      <c r="B57">
        <f>('AEO 42'!E82/100)*(SUM(B$14:B$15)/SUM(B$6:B$7,B$14:B$15))</f>
        <v>1.6103351393286634E-2</v>
      </c>
      <c r="C57">
        <f>('AEO 42'!F82/100)*(SUM(C$14:C$15)/SUM(C$6:C$7,C$14:C$15))</f>
        <v>2.4041577094554151E-2</v>
      </c>
      <c r="D57">
        <f>('AEO 42'!G82/100)*(SUM(D$14:D$15)/SUM(D$6:D$7,D$14:D$15))</f>
        <v>2.9202907532604471E-2</v>
      </c>
      <c r="E57">
        <f>('AEO 42'!H82/100)*(SUM(E$14:E$15)/SUM(E$6:E$7,E$14:E$15))</f>
        <v>3.3515910444583651E-2</v>
      </c>
      <c r="F57">
        <f>('AEO 42'!I82/100)*(SUM(F$14:F$15)/SUM(F$6:F$7,F$14:F$15))</f>
        <v>3.6890414276792266E-2</v>
      </c>
      <c r="G57">
        <f>('AEO 42'!J82/100)*(SUM(G$14:G$15)/SUM(G$6:G$7,G$14:G$15))</f>
        <v>4.2973548614343292E-2</v>
      </c>
      <c r="H57">
        <f>('AEO 42'!K82/100)*(SUM(H$14:H$15)/SUM(H$6:H$7,H$14:H$15))</f>
        <v>6.0050929107015441E-2</v>
      </c>
      <c r="I57">
        <f>('AEO 42'!L82/100)*(SUM(I$14:I$15)/SUM(I$6:I$7,I$14:I$15))</f>
        <v>7.4475976582456971E-2</v>
      </c>
      <c r="J57">
        <f>('AEO 42'!M82/100)*(SUM(J$14:J$15)/SUM(J$6:J$7,J$14:J$15))</f>
        <v>8.4772332412646381E-2</v>
      </c>
      <c r="K57">
        <f>('AEO 42'!N82/100)*(SUM(K$14:K$15)/SUM(K$6:K$7,K$14:K$15))</f>
        <v>9.2690664299038036E-2</v>
      </c>
      <c r="L57">
        <f>('AEO 42'!O82/100)*(SUM(L$14:L$15)/SUM(L$6:L$7,L$14:L$15))</f>
        <v>9.9070909768806559E-2</v>
      </c>
      <c r="M57">
        <f>('AEO 42'!P82/100)*(SUM(M$14:M$15)/SUM(M$6:M$7,M$14:M$15))</f>
        <v>0.10417935261122883</v>
      </c>
      <c r="N57">
        <f>('AEO 42'!Q82/100)*(SUM(N$14:N$15)/SUM(N$6:N$7,N$14:N$15))</f>
        <v>0.10878491541388995</v>
      </c>
      <c r="O57">
        <f>('AEO 42'!R82/100)*(SUM(O$14:O$15)/SUM(O$6:O$7,O$14:O$15))</f>
        <v>0.11271678871865558</v>
      </c>
      <c r="P57">
        <f>('AEO 42'!S82/100)*(SUM(P$14:P$15)/SUM(P$6:P$7,P$14:P$15))</f>
        <v>0.11624065861805913</v>
      </c>
      <c r="Q57">
        <f>('AEO 42'!T82/100)*(SUM(Q$14:Q$15)/SUM(Q$6:Q$7,Q$14:Q$15))</f>
        <v>0.11913221090362577</v>
      </c>
      <c r="R57">
        <f>('AEO 42'!U82/100)*(SUM(R$14:R$15)/SUM(R$6:R$7,R$14:R$15))</f>
        <v>0.12185565308793515</v>
      </c>
      <c r="S57">
        <f>('AEO 42'!V82/100)*(SUM(S$14:S$15)/SUM(S$6:S$7,S$14:S$15))</f>
        <v>0.12406038012000231</v>
      </c>
      <c r="T57">
        <f>('AEO 42'!W82/100)*(SUM(T$14:T$15)/SUM(T$6:T$7,T$14:T$15))</f>
        <v>0.12591930655058214</v>
      </c>
      <c r="U57">
        <f>('AEO 42'!X82/100)*(SUM(U$14:U$15)/SUM(U$6:U$7,U$14:U$15))</f>
        <v>0.12755150491061493</v>
      </c>
      <c r="V57">
        <f>('AEO 42'!Y82/100)*(SUM(V$14:V$15)/SUM(V$6:V$7,V$14:V$15))</f>
        <v>0.12902077323013383</v>
      </c>
      <c r="W57">
        <f>('AEO 42'!Z82/100)*(SUM(W$14:W$15)/SUM(W$6:W$7,W$14:W$15))</f>
        <v>0.13029870096628557</v>
      </c>
      <c r="X57">
        <f>('AEO 42'!AA82/100)*(SUM(X$14:X$15)/SUM(X$6:X$7,X$14:X$15))</f>
        <v>0.13146718802997753</v>
      </c>
      <c r="Y57">
        <f>('AEO 42'!AB82/100)*(SUM(Y$14:Y$15)/SUM(Y$6:Y$7,Y$14:Y$15))</f>
        <v>0.13267632195329465</v>
      </c>
      <c r="Z57">
        <f>('AEO 42'!AC82/100)*(SUM(Z$14:Z$15)/SUM(Z$6:Z$7,Z$14:Z$15))</f>
        <v>0.13384881560984563</v>
      </c>
      <c r="AA57">
        <f>('AEO 42'!AD82/100)*(SUM(AA$14:AA$15)/SUM(AA$6:AA$7,AA$14:AA$15))</f>
        <v>0.13499579141252774</v>
      </c>
      <c r="AB57">
        <f>('AEO 42'!AE82/100)*(SUM(AB$14:AB$15)/SUM(AB$6:AB$7,AB$14:AB$15))</f>
        <v>0.13612420238620321</v>
      </c>
      <c r="AC57">
        <f>('AEO 42'!AF82/100)*(SUM(AC$14:AC$15)/SUM(AC$6:AC$7,AC$14:AC$15))</f>
        <v>0.13730774425751133</v>
      </c>
      <c r="AD57">
        <f>('AEO 42'!AG82/100)*(SUM(AD$14:AD$15)/SUM(AD$6:AD$7,AD$14:AD$15))</f>
        <v>0.13842008796018174</v>
      </c>
      <c r="AE57">
        <f>('AEO 42'!AH82/100)*(SUM(AE$14:AE$15)/SUM(AE$6:AE$7,AE$14:AE$15))</f>
        <v>0.13965335108166269</v>
      </c>
      <c r="AF57">
        <f>('AEO 42'!AI82/100)*(SUM(AF$14:AF$15)/SUM(AF$6:AF$7,AF$14:AF$15))</f>
        <v>0.14084103804471154</v>
      </c>
      <c r="AG57">
        <f>('AEO 42'!AJ82/100)*(SUM(AG$14:AG$15)/SUM(AG$6:AG$7,AG$14:AG$15))</f>
        <v>3.1868131868131866E-5</v>
      </c>
    </row>
    <row r="58" spans="1:33" x14ac:dyDescent="0.2">
      <c r="A58" t="str">
        <f t="shared" si="7"/>
        <v>Small Van</v>
      </c>
      <c r="B58">
        <f>('AEO 42'!E83/100)*(SUM(B$14:B$15)/SUM(B$6:B$7,B$14:B$15))</f>
        <v>2.4421239574680541E-3</v>
      </c>
      <c r="C58">
        <f>('AEO 42'!F83/100)*(SUM(C$14:C$15)/SUM(C$6:C$7,C$14:C$15))</f>
        <v>4.7857520314471321E-3</v>
      </c>
      <c r="D58">
        <f>('AEO 42'!G83/100)*(SUM(D$14:D$15)/SUM(D$6:D$7,D$14:D$15))</f>
        <v>5.6789064762768392E-3</v>
      </c>
      <c r="E58">
        <f>('AEO 42'!H83/100)*(SUM(E$14:E$15)/SUM(E$6:E$7,E$14:E$15))</f>
        <v>6.129817939295284E-3</v>
      </c>
      <c r="F58">
        <f>('AEO 42'!I83/100)*(SUM(F$14:F$15)/SUM(F$6:F$7,F$14:F$15))</f>
        <v>6.7041540263966968E-3</v>
      </c>
      <c r="G58">
        <f>('AEO 42'!J83/100)*(SUM(G$14:G$15)/SUM(G$6:G$7,G$14:G$15))</f>
        <v>7.6335069338160887E-3</v>
      </c>
      <c r="H58">
        <f>('AEO 42'!K83/100)*(SUM(H$14:H$15)/SUM(H$6:H$7,H$14:H$15))</f>
        <v>1.0928236231156175E-2</v>
      </c>
      <c r="I58">
        <f>('AEO 42'!L83/100)*(SUM(I$14:I$15)/SUM(I$6:I$7,I$14:I$15))</f>
        <v>1.3702881506463351E-2</v>
      </c>
      <c r="J58">
        <f>('AEO 42'!M83/100)*(SUM(J$14:J$15)/SUM(J$6:J$7,J$14:J$15))</f>
        <v>1.5496801780398653E-2</v>
      </c>
      <c r="K58">
        <f>('AEO 42'!N83/100)*(SUM(K$14:K$15)/SUM(K$6:K$7,K$14:K$15))</f>
        <v>1.6950599933558345E-2</v>
      </c>
      <c r="L58">
        <f>('AEO 42'!O83/100)*(SUM(L$14:L$15)/SUM(L$6:L$7,L$14:L$15))</f>
        <v>1.8408634456334842E-2</v>
      </c>
      <c r="M58">
        <f>('AEO 42'!P83/100)*(SUM(M$14:M$15)/SUM(M$6:M$7,M$14:M$15))</f>
        <v>1.8749499268179884E-2</v>
      </c>
      <c r="N58">
        <f>('AEO 42'!Q83/100)*(SUM(N$14:N$15)/SUM(N$6:N$7,N$14:N$15))</f>
        <v>1.9760946493012362E-2</v>
      </c>
      <c r="O58">
        <f>('AEO 42'!R83/100)*(SUM(O$14:O$15)/SUM(O$6:O$7,O$14:O$15))</f>
        <v>2.0408853309619276E-2</v>
      </c>
      <c r="P58">
        <f>('AEO 42'!S83/100)*(SUM(P$14:P$15)/SUM(P$6:P$7,P$14:P$15))</f>
        <v>2.1263124840404681E-2</v>
      </c>
      <c r="Q58">
        <f>('AEO 42'!T83/100)*(SUM(Q$14:Q$15)/SUM(Q$6:Q$7,Q$14:Q$15))</f>
        <v>2.1389029178125542E-2</v>
      </c>
      <c r="R58">
        <f>('AEO 42'!U83/100)*(SUM(R$14:R$15)/SUM(R$6:R$7,R$14:R$15))</f>
        <v>2.1993931081283325E-2</v>
      </c>
      <c r="S58">
        <f>('AEO 42'!V83/100)*(SUM(S$14:S$15)/SUM(S$6:S$7,S$14:S$15))</f>
        <v>2.2459188208026625E-2</v>
      </c>
      <c r="T58">
        <f>('AEO 42'!W83/100)*(SUM(T$14:T$15)/SUM(T$6:T$7,T$14:T$15))</f>
        <v>2.2792081964897279E-2</v>
      </c>
      <c r="U58">
        <f>('AEO 42'!X83/100)*(SUM(U$14:U$15)/SUM(U$6:U$7,U$14:U$15))</f>
        <v>2.2939313998277151E-2</v>
      </c>
      <c r="V58">
        <f>('AEO 42'!Y83/100)*(SUM(V$14:V$15)/SUM(V$6:V$7,V$14:V$15))</f>
        <v>2.329812583917407E-2</v>
      </c>
      <c r="W58">
        <f>('AEO 42'!Z83/100)*(SUM(W$14:W$15)/SUM(W$6:W$7,W$14:W$15))</f>
        <v>2.3487881956219033E-2</v>
      </c>
      <c r="X58">
        <f>('AEO 42'!AA83/100)*(SUM(X$14:X$15)/SUM(X$6:X$7,X$14:X$15))</f>
        <v>2.3615936661348483E-2</v>
      </c>
      <c r="Y58">
        <f>('AEO 42'!AB83/100)*(SUM(Y$14:Y$15)/SUM(Y$6:Y$7,Y$14:Y$15))</f>
        <v>2.3866852195965335E-2</v>
      </c>
      <c r="Z58">
        <f>('AEO 42'!AC83/100)*(SUM(Z$14:Z$15)/SUM(Z$6:Z$7,Z$14:Z$15))</f>
        <v>2.4087534144884494E-2</v>
      </c>
      <c r="AA58">
        <f>('AEO 42'!AD83/100)*(SUM(AA$14:AA$15)/SUM(AA$6:AA$7,AA$14:AA$15))</f>
        <v>2.4343137801211029E-2</v>
      </c>
      <c r="AB58">
        <f>('AEO 42'!AE83/100)*(SUM(AB$14:AB$15)/SUM(AB$6:AB$7,AB$14:AB$15))</f>
        <v>2.4383677055470225E-2</v>
      </c>
      <c r="AC58">
        <f>('AEO 42'!AF83/100)*(SUM(AC$14:AC$15)/SUM(AC$6:AC$7,AC$14:AC$15))</f>
        <v>2.4616079513766043E-2</v>
      </c>
      <c r="AD58">
        <f>('AEO 42'!AG83/100)*(SUM(AD$14:AD$15)/SUM(AD$6:AD$7,AD$14:AD$15))</f>
        <v>2.4747841981767094E-2</v>
      </c>
      <c r="AE58">
        <f>('AEO 42'!AH83/100)*(SUM(AE$14:AE$15)/SUM(AE$6:AE$7,AE$14:AE$15))</f>
        <v>2.5082092285247909E-2</v>
      </c>
      <c r="AF58">
        <f>('AEO 42'!AI83/100)*(SUM(AF$14:AF$15)/SUM(AF$6:AF$7,AF$14:AF$15))</f>
        <v>2.5256321788529865E-2</v>
      </c>
      <c r="AG58">
        <f>('AEO 42'!AJ83/100)*(SUM(AG$14:AG$15)/SUM(AG$6:AG$7,AG$14:AG$15))</f>
        <v>7.1703296703296698E-5</v>
      </c>
    </row>
    <row r="59" spans="1:33" x14ac:dyDescent="0.2">
      <c r="A59" t="str">
        <f t="shared" si="7"/>
        <v>Large Van</v>
      </c>
      <c r="B59">
        <f>('AEO 42'!E84/100)*(SUM(B$14:B$15)/SUM(B$6:B$7,B$14:B$15))</f>
        <v>3.4338549428734747E-3</v>
      </c>
      <c r="C59">
        <f>('AEO 42'!F84/100)*(SUM(C$14:C$15)/SUM(C$6:C$7,C$14:C$15))</f>
        <v>4.858600311139917E-3</v>
      </c>
      <c r="D59">
        <f>('AEO 42'!G84/100)*(SUM(D$14:D$15)/SUM(D$6:D$7,D$14:D$15))</f>
        <v>5.9427904999804181E-3</v>
      </c>
      <c r="E59">
        <f>('AEO 42'!H84/100)*(SUM(E$14:E$15)/SUM(E$6:E$7,E$14:E$15))</f>
        <v>6.7606117887654745E-3</v>
      </c>
      <c r="F59">
        <f>('AEO 42'!I84/100)*(SUM(F$14:F$15)/SUM(F$6:F$7,F$14:F$15))</f>
        <v>7.3576362370557143E-3</v>
      </c>
      <c r="G59">
        <f>('AEO 42'!J84/100)*(SUM(G$14:G$15)/SUM(G$6:G$7,G$14:G$15))</f>
        <v>8.4547555246986001E-3</v>
      </c>
      <c r="H59">
        <f>('AEO 42'!K84/100)*(SUM(H$14:H$15)/SUM(H$6:H$7,H$14:H$15))</f>
        <v>1.1820637953809655E-2</v>
      </c>
      <c r="I59">
        <f>('AEO 42'!L84/100)*(SUM(I$14:I$15)/SUM(I$6:I$7,I$14:I$15))</f>
        <v>1.4551511364586951E-2</v>
      </c>
      <c r="J59">
        <f>('AEO 42'!M84/100)*(SUM(J$14:J$15)/SUM(J$6:J$7,J$14:J$15))</f>
        <v>1.6480790345937385E-2</v>
      </c>
      <c r="K59">
        <f>('AEO 42'!N84/100)*(SUM(K$14:K$15)/SUM(K$6:K$7,K$14:K$15))</f>
        <v>1.7925319604190724E-2</v>
      </c>
      <c r="L59">
        <f>('AEO 42'!O84/100)*(SUM(L$14:L$15)/SUM(L$6:L$7,L$14:L$15))</f>
        <v>1.9045312374236428E-2</v>
      </c>
      <c r="M59">
        <f>('AEO 42'!P84/100)*(SUM(M$14:M$15)/SUM(M$6:M$7,M$14:M$15))</f>
        <v>1.9970310106200727E-2</v>
      </c>
      <c r="N59">
        <f>('AEO 42'!Q84/100)*(SUM(N$14:N$15)/SUM(N$6:N$7,N$14:N$15))</f>
        <v>2.0759686614319029E-2</v>
      </c>
      <c r="O59">
        <f>('AEO 42'!R84/100)*(SUM(O$14:O$15)/SUM(O$6:O$7,O$14:O$15))</f>
        <v>2.1434766367568383E-2</v>
      </c>
      <c r="P59">
        <f>('AEO 42'!S84/100)*(SUM(P$14:P$15)/SUM(P$6:P$7,P$14:P$15))</f>
        <v>2.2053533283342804E-2</v>
      </c>
      <c r="Q59">
        <f>('AEO 42'!T84/100)*(SUM(Q$14:Q$15)/SUM(Q$6:Q$7,Q$14:Q$15))</f>
        <v>2.2564600178344732E-2</v>
      </c>
      <c r="R59">
        <f>('AEO 42'!U84/100)*(SUM(R$14:R$15)/SUM(R$6:R$7,R$14:R$15))</f>
        <v>2.2990052464936919E-2</v>
      </c>
      <c r="S59">
        <f>('AEO 42'!V84/100)*(SUM(S$14:S$15)/SUM(S$6:S$7,S$14:S$15))</f>
        <v>2.3337768184371364E-2</v>
      </c>
      <c r="T59">
        <f>('AEO 42'!W84/100)*(SUM(T$14:T$15)/SUM(T$6:T$7,T$14:T$15))</f>
        <v>2.3636931404466259E-2</v>
      </c>
      <c r="U59">
        <f>('AEO 42'!X84/100)*(SUM(U$14:U$15)/SUM(U$6:U$7,U$14:U$15))</f>
        <v>2.3886786390695629E-2</v>
      </c>
      <c r="V59">
        <f>('AEO 42'!Y84/100)*(SUM(V$14:V$15)/SUM(V$6:V$7,V$14:V$15))</f>
        <v>2.410141132805808E-2</v>
      </c>
      <c r="W59">
        <f>('AEO 42'!Z84/100)*(SUM(W$14:W$15)/SUM(W$6:W$7,W$14:W$15))</f>
        <v>2.4288700258209284E-2</v>
      </c>
      <c r="X59">
        <f>('AEO 42'!AA84/100)*(SUM(X$14:X$15)/SUM(X$6:X$7,X$14:X$15))</f>
        <v>2.4459995482388287E-2</v>
      </c>
      <c r="Y59">
        <f>('AEO 42'!AB84/100)*(SUM(Y$14:Y$15)/SUM(Y$6:Y$7,Y$14:Y$15))</f>
        <v>2.4627642178873071E-2</v>
      </c>
      <c r="Z59">
        <f>('AEO 42'!AC84/100)*(SUM(Z$14:Z$15)/SUM(Z$6:Z$7,Z$14:Z$15))</f>
        <v>2.4794803169532444E-2</v>
      </c>
      <c r="AA59">
        <f>('AEO 42'!AD84/100)*(SUM(AA$14:AA$15)/SUM(AA$6:AA$7,AA$14:AA$15))</f>
        <v>2.4959817763954961E-2</v>
      </c>
      <c r="AB59">
        <f>('AEO 42'!AE84/100)*(SUM(AB$14:AB$15)/SUM(AB$6:AB$7,AB$14:AB$15))</f>
        <v>2.5129077847293985E-2</v>
      </c>
      <c r="AC59">
        <f>('AEO 42'!AF84/100)*(SUM(AC$14:AC$15)/SUM(AC$6:AC$7,AC$14:AC$15))</f>
        <v>2.529951735917315E-2</v>
      </c>
      <c r="AD59">
        <f>('AEO 42'!AG84/100)*(SUM(AD$14:AD$15)/SUM(AD$6:AD$7,AD$14:AD$15))</f>
        <v>2.5470663109776488E-2</v>
      </c>
      <c r="AE59">
        <f>('AEO 42'!AH84/100)*(SUM(AE$14:AE$15)/SUM(AE$6:AE$7,AE$14:AE$15))</f>
        <v>2.5646998416879629E-2</v>
      </c>
      <c r="AF59">
        <f>('AEO 42'!AI84/100)*(SUM(AF$14:AF$15)/SUM(AF$6:AF$7,AF$14:AF$15))</f>
        <v>2.5829450332558446E-2</v>
      </c>
      <c r="AG59">
        <f>('AEO 42'!AJ84/100)*(SUM(AG$14:AG$15)/SUM(AG$6:AG$7,AG$14:AG$15))</f>
        <v>-1.5934065934065933E-5</v>
      </c>
    </row>
    <row r="60" spans="1:33" x14ac:dyDescent="0.2">
      <c r="A60" t="str">
        <f t="shared" si="7"/>
        <v>Small Utility</v>
      </c>
      <c r="B60">
        <f>('AEO 42'!E85/100)*(SUM(B$14:B$15)/SUM(B$6:B$7,B$14:B$15))</f>
        <v>4.1490435971621243E-3</v>
      </c>
      <c r="C60">
        <f>('AEO 42'!F85/100)*(SUM(C$14:C$15)/SUM(C$6:C$7,C$14:C$15))</f>
        <v>5.1626815231112016E-3</v>
      </c>
      <c r="D60">
        <f>('AEO 42'!G85/100)*(SUM(D$14:D$15)/SUM(D$6:D$7,D$14:D$15))</f>
        <v>6.4137029496314016E-3</v>
      </c>
      <c r="E60">
        <f>('AEO 42'!H85/100)*(SUM(E$14:E$15)/SUM(E$6:E$7,E$14:E$15))</f>
        <v>7.3096433087168067E-3</v>
      </c>
      <c r="F60">
        <f>('AEO 42'!I85/100)*(SUM(F$14:F$15)/SUM(F$6:F$7,F$14:F$15))</f>
        <v>7.8815110168902833E-3</v>
      </c>
      <c r="G60">
        <f>('AEO 42'!J85/100)*(SUM(G$14:G$15)/SUM(G$6:G$7,G$14:G$15))</f>
        <v>9.1307457046462849E-3</v>
      </c>
      <c r="H60">
        <f>('AEO 42'!K85/100)*(SUM(H$14:H$15)/SUM(H$6:H$7,H$14:H$15))</f>
        <v>1.2482235174093463E-2</v>
      </c>
      <c r="I60">
        <f>('AEO 42'!L85/100)*(SUM(I$14:I$15)/SUM(I$6:I$7,I$14:I$15))</f>
        <v>1.5255445501023162E-2</v>
      </c>
      <c r="J60">
        <f>('AEO 42'!M85/100)*(SUM(J$14:J$15)/SUM(J$6:J$7,J$14:J$15))</f>
        <v>1.7224651510324096E-2</v>
      </c>
      <c r="K60">
        <f>('AEO 42'!N85/100)*(SUM(K$14:K$15)/SUM(K$6:K$7,K$14:K$15))</f>
        <v>1.8652181746336125E-2</v>
      </c>
      <c r="L60">
        <f>('AEO 42'!O85/100)*(SUM(L$14:L$15)/SUM(L$6:L$7,L$14:L$15))</f>
        <v>1.9680106224519229E-2</v>
      </c>
      <c r="M60">
        <f>('AEO 42'!P85/100)*(SUM(M$14:M$15)/SUM(M$6:M$7,M$14:M$15))</f>
        <v>2.0685119373258991E-2</v>
      </c>
      <c r="N60">
        <f>('AEO 42'!Q85/100)*(SUM(N$14:N$15)/SUM(N$6:N$7,N$14:N$15))</f>
        <v>2.1390775788144651E-2</v>
      </c>
      <c r="O60">
        <f>('AEO 42'!R85/100)*(SUM(O$14:O$15)/SUM(O$6:O$7,O$14:O$15))</f>
        <v>2.2035694418783329E-2</v>
      </c>
      <c r="P60">
        <f>('AEO 42'!S85/100)*(SUM(P$14:P$15)/SUM(P$6:P$7,P$14:P$15))</f>
        <v>2.2516030468589653E-2</v>
      </c>
      <c r="Q60">
        <f>('AEO 42'!T85/100)*(SUM(Q$14:Q$15)/SUM(Q$6:Q$7,Q$14:Q$15))</f>
        <v>2.3065484233054073E-2</v>
      </c>
      <c r="R60">
        <f>('AEO 42'!U85/100)*(SUM(R$14:R$15)/SUM(R$6:R$7,R$14:R$15))</f>
        <v>2.3398755234473573E-2</v>
      </c>
      <c r="S60">
        <f>('AEO 42'!V85/100)*(SUM(S$14:S$15)/SUM(S$6:S$7,S$14:S$15))</f>
        <v>2.3678873633142909E-2</v>
      </c>
      <c r="T60">
        <f>('AEO 42'!W85/100)*(SUM(T$14:T$15)/SUM(T$6:T$7,T$14:T$15))</f>
        <v>2.3919884927654442E-2</v>
      </c>
      <c r="U60">
        <f>('AEO 42'!X85/100)*(SUM(U$14:U$15)/SUM(U$6:U$7,U$14:U$15))</f>
        <v>2.4151974810897533E-2</v>
      </c>
      <c r="V60">
        <f>('AEO 42'!Y85/100)*(SUM(V$14:V$15)/SUM(V$6:V$7,V$14:V$15))</f>
        <v>2.4294469490861864E-2</v>
      </c>
      <c r="W60">
        <f>('AEO 42'!Z85/100)*(SUM(W$14:W$15)/SUM(W$6:W$7,W$14:W$15))</f>
        <v>2.4435812776860483E-2</v>
      </c>
      <c r="X60">
        <f>('AEO 42'!AA85/100)*(SUM(X$14:X$15)/SUM(X$6:X$7,X$14:X$15))</f>
        <v>2.4579501694095864E-2</v>
      </c>
      <c r="Y60">
        <f>('AEO 42'!AB85/100)*(SUM(Y$14:Y$15)/SUM(Y$6:Y$7,Y$14:Y$15))</f>
        <v>2.4686430495734126E-2</v>
      </c>
      <c r="Z60">
        <f>('AEO 42'!AC85/100)*(SUM(Z$14:Z$15)/SUM(Z$6:Z$7,Z$14:Z$15))</f>
        <v>2.4802574050262559E-2</v>
      </c>
      <c r="AA60">
        <f>('AEO 42'!AD85/100)*(SUM(AA$14:AA$15)/SUM(AA$6:AA$7,AA$14:AA$15))</f>
        <v>2.4916876567731058E-2</v>
      </c>
      <c r="AB60">
        <f>('AEO 42'!AE85/100)*(SUM(AB$14:AB$15)/SUM(AB$6:AB$7,AB$14:AB$15))</f>
        <v>2.507374108564878E-2</v>
      </c>
      <c r="AC60">
        <f>('AEO 42'!AF85/100)*(SUM(AC$14:AC$15)/SUM(AC$6:AC$7,AC$14:AC$15))</f>
        <v>2.5192223052579458E-2</v>
      </c>
      <c r="AD60">
        <f>('AEO 42'!AG85/100)*(SUM(AD$14:AD$15)/SUM(AD$6:AD$7,AD$14:AD$15))</f>
        <v>2.5345510448940376E-2</v>
      </c>
      <c r="AE60">
        <f>('AEO 42'!AH85/100)*(SUM(AE$14:AE$15)/SUM(AE$6:AE$7,AE$14:AE$15))</f>
        <v>2.5452299369336753E-2</v>
      </c>
      <c r="AF60">
        <f>('AEO 42'!AI85/100)*(SUM(AF$14:AF$15)/SUM(AF$6:AF$7,AF$14:AF$15))</f>
        <v>2.5595647062445485E-2</v>
      </c>
      <c r="AG60">
        <f>('AEO 42'!AJ85/100)*(SUM(AG$14:AG$15)/SUM(AG$6:AG$7,AG$14:AG$15))</f>
        <v>-6.3736263736263732E-5</v>
      </c>
    </row>
    <row r="61" spans="1:33" x14ac:dyDescent="0.2">
      <c r="A61" t="str">
        <f t="shared" si="7"/>
        <v>Large Utility</v>
      </c>
      <c r="B61">
        <f>('AEO 42'!E86/100)*(SUM(B$14:B$15)/SUM(B$6:B$7,B$14:B$15))</f>
        <v>4.0097002976440281E-3</v>
      </c>
      <c r="C61">
        <f>('AEO 42'!F86/100)*(SUM(C$14:C$15)/SUM(C$6:C$7,C$14:C$15))</f>
        <v>5.4832432876996996E-3</v>
      </c>
      <c r="D61">
        <f>('AEO 42'!G86/100)*(SUM(D$14:D$15)/SUM(D$6:D$7,D$14:D$15))</f>
        <v>6.7594876652818494E-3</v>
      </c>
      <c r="E61">
        <f>('AEO 42'!H86/100)*(SUM(E$14:E$15)/SUM(E$6:E$7,E$14:E$15))</f>
        <v>7.6439042913870863E-3</v>
      </c>
      <c r="F61">
        <f>('AEO 42'!I86/100)*(SUM(F$14:F$15)/SUM(F$6:F$7,F$14:F$15))</f>
        <v>8.2870779357320182E-3</v>
      </c>
      <c r="G61">
        <f>('AEO 42'!J86/100)*(SUM(G$14:G$15)/SUM(G$6:G$7,G$14:G$15))</f>
        <v>9.5706052688010156E-3</v>
      </c>
      <c r="H61">
        <f>('AEO 42'!K86/100)*(SUM(H$14:H$15)/SUM(H$6:H$7,H$14:H$15))</f>
        <v>1.3245967368164477E-2</v>
      </c>
      <c r="I61">
        <f>('AEO 42'!L86/100)*(SUM(I$14:I$15)/SUM(I$6:I$7,I$14:I$15))</f>
        <v>1.6289640377215493E-2</v>
      </c>
      <c r="J61">
        <f>('AEO 42'!M86/100)*(SUM(J$14:J$15)/SUM(J$6:J$7,J$14:J$15))</f>
        <v>1.8424840987804472E-2</v>
      </c>
      <c r="K61">
        <f>('AEO 42'!N86/100)*(SUM(K$14:K$15)/SUM(K$6:K$7,K$14:K$15))</f>
        <v>2.0016378510851651E-2</v>
      </c>
      <c r="L61">
        <f>('AEO 42'!O86/100)*(SUM(L$14:L$15)/SUM(L$6:L$7,L$14:L$15))</f>
        <v>2.1261929732664026E-2</v>
      </c>
      <c r="M61">
        <f>('AEO 42'!P86/100)*(SUM(M$14:M$15)/SUM(M$6:M$7,M$14:M$15))</f>
        <v>2.2238438866977139E-2</v>
      </c>
      <c r="N61">
        <f>('AEO 42'!Q86/100)*(SUM(N$14:N$15)/SUM(N$6:N$7,N$14:N$15))</f>
        <v>2.3108045803183364E-2</v>
      </c>
      <c r="O61">
        <f>('AEO 42'!R86/100)*(SUM(O$14:O$15)/SUM(O$6:O$7,O$14:O$15))</f>
        <v>2.3836014503907193E-2</v>
      </c>
      <c r="P61">
        <f>('AEO 42'!S86/100)*(SUM(P$14:P$15)/SUM(P$6:P$7,P$14:P$15))</f>
        <v>2.445903334500513E-2</v>
      </c>
      <c r="Q61">
        <f>('AEO 42'!T86/100)*(SUM(Q$14:Q$15)/SUM(Q$6:Q$7,Q$14:Q$15))</f>
        <v>2.4980854176221652E-2</v>
      </c>
      <c r="R61">
        <f>('AEO 42'!U86/100)*(SUM(R$14:R$15)/SUM(R$6:R$7,R$14:R$15))</f>
        <v>2.5437434573961259E-2</v>
      </c>
      <c r="S61">
        <f>('AEO 42'!V86/100)*(SUM(S$14:S$15)/SUM(S$6:S$7,S$14:S$15))</f>
        <v>2.5810265542793975E-2</v>
      </c>
      <c r="T61">
        <f>('AEO 42'!W86/100)*(SUM(T$14:T$15)/SUM(T$6:T$7,T$14:T$15))</f>
        <v>2.6112450346296008E-2</v>
      </c>
      <c r="U61">
        <f>('AEO 42'!X86/100)*(SUM(U$14:U$15)/SUM(U$6:U$7,U$14:U$15))</f>
        <v>2.636968102875132E-2</v>
      </c>
      <c r="V61">
        <f>('AEO 42'!Y86/100)*(SUM(V$14:V$15)/SUM(V$6:V$7,V$14:V$15))</f>
        <v>2.6595528976229358E-2</v>
      </c>
      <c r="W61">
        <f>('AEO 42'!Z86/100)*(SUM(W$14:W$15)/SUM(W$6:W$7,W$14:W$15))</f>
        <v>2.6778291087612548E-2</v>
      </c>
      <c r="X61">
        <f>('AEO 42'!AA86/100)*(SUM(X$14:X$15)/SUM(X$6:X$7,X$14:X$15))</f>
        <v>2.6949470035221246E-2</v>
      </c>
      <c r="Y61">
        <f>('AEO 42'!AB86/100)*(SUM(Y$14:Y$15)/SUM(Y$6:Y$7,Y$14:Y$15))</f>
        <v>2.7119015179535303E-2</v>
      </c>
      <c r="Z61">
        <f>('AEO 42'!AC86/100)*(SUM(Z$14:Z$15)/SUM(Z$6:Z$7,Z$14:Z$15))</f>
        <v>2.7287066022179427E-2</v>
      </c>
      <c r="AA61">
        <f>('AEO 42'!AD86/100)*(SUM(AA$14:AA$15)/SUM(AA$6:AA$7,AA$14:AA$15))</f>
        <v>2.7460891832846425E-2</v>
      </c>
      <c r="AB61">
        <f>('AEO 42'!AE86/100)*(SUM(AB$14:AB$15)/SUM(AB$6:AB$7,AB$14:AB$15))</f>
        <v>2.7622675579974658E-2</v>
      </c>
      <c r="AC61">
        <f>('AEO 42'!AF86/100)*(SUM(AC$14:AC$15)/SUM(AC$6:AC$7,AC$14:AC$15))</f>
        <v>2.7794871802660614E-2</v>
      </c>
      <c r="AD61">
        <f>('AEO 42'!AG86/100)*(SUM(AD$14:AD$15)/SUM(AD$6:AD$7,AD$14:AD$15))</f>
        <v>2.7973948568549796E-2</v>
      </c>
      <c r="AE61">
        <f>('AEO 42'!AH86/100)*(SUM(AE$14:AE$15)/SUM(AE$6:AE$7,AE$14:AE$15))</f>
        <v>2.8158121402561881E-2</v>
      </c>
      <c r="AF61">
        <f>('AEO 42'!AI86/100)*(SUM(AF$14:AF$15)/SUM(AF$6:AF$7,AF$14:AF$15))</f>
        <v>2.8335792824443245E-2</v>
      </c>
      <c r="AG61">
        <f>('AEO 42'!AJ86/100)*(SUM(AG$14:AG$15)/SUM(AG$6:AG$7,AG$14:AG$15))</f>
        <v>-3.1868131868131866E-5</v>
      </c>
    </row>
    <row r="62" spans="1:33" x14ac:dyDescent="0.2">
      <c r="A62" t="str">
        <f t="shared" si="7"/>
        <v>Small Crossover Utility</v>
      </c>
      <c r="B62">
        <f>('AEO 42'!E87/100)*(SUM(B$14:B$15)/SUM(B$6:B$7,B$14:B$15))</f>
        <v>1.9248960812072183E-2</v>
      </c>
      <c r="C62">
        <f>('AEO 42'!F87/100)*(SUM(C$14:C$15)/SUM(C$6:C$7,C$14:C$15))</f>
        <v>2.5695764546640482E-2</v>
      </c>
      <c r="D62">
        <f>('AEO 42'!G87/100)*(SUM(D$14:D$15)/SUM(D$6:D$7,D$14:D$15))</f>
        <v>3.2216144978263687E-2</v>
      </c>
      <c r="E62">
        <f>('AEO 42'!H87/100)*(SUM(E$14:E$15)/SUM(E$6:E$7,E$14:E$15))</f>
        <v>3.7097229985068973E-2</v>
      </c>
      <c r="F62">
        <f>('AEO 42'!I87/100)*(SUM(F$14:F$15)/SUM(F$6:F$7,F$14:F$15))</f>
        <v>4.0550623663184841E-2</v>
      </c>
      <c r="G62">
        <f>('AEO 42'!J87/100)*(SUM(G$14:G$15)/SUM(G$6:G$7,G$14:G$15))</f>
        <v>4.714458031672053E-2</v>
      </c>
      <c r="H62">
        <f>('AEO 42'!K87/100)*(SUM(H$14:H$15)/SUM(H$6:H$7,H$14:H$15))</f>
        <v>6.5514117483355339E-2</v>
      </c>
      <c r="I62">
        <f>('AEO 42'!L87/100)*(SUM(I$14:I$15)/SUM(I$6:I$7,I$14:I$15))</f>
        <v>8.0861459355488871E-2</v>
      </c>
      <c r="J62">
        <f>('AEO 42'!M87/100)*(SUM(J$14:J$15)/SUM(J$6:J$7,J$14:J$15))</f>
        <v>9.1946511801332773E-2</v>
      </c>
      <c r="K62">
        <f>('AEO 42'!N87/100)*(SUM(K$14:K$15)/SUM(K$6:K$7,K$14:K$15))</f>
        <v>0.10025841906907035</v>
      </c>
      <c r="L62">
        <f>('AEO 42'!O87/100)*(SUM(L$14:L$15)/SUM(L$6:L$7,L$14:L$15))</f>
        <v>0.10652716167282239</v>
      </c>
      <c r="M62">
        <f>('AEO 42'!P87/100)*(SUM(M$14:M$15)/SUM(M$6:M$7,M$14:M$15))</f>
        <v>0.11234466774790541</v>
      </c>
      <c r="N62">
        <f>('AEO 42'!Q87/100)*(SUM(N$14:N$15)/SUM(N$6:N$7,N$14:N$15))</f>
        <v>0.11687535471827107</v>
      </c>
      <c r="O62">
        <f>('AEO 42'!R87/100)*(SUM(O$14:O$15)/SUM(O$6:O$7,O$14:O$15))</f>
        <v>0.1209566979934807</v>
      </c>
      <c r="P62">
        <f>('AEO 42'!S87/100)*(SUM(P$14:P$15)/SUM(P$6:P$7,P$14:P$15))</f>
        <v>0.12427985137185467</v>
      </c>
      <c r="Q62">
        <f>('AEO 42'!T87/100)*(SUM(Q$14:Q$15)/SUM(Q$6:Q$7,Q$14:Q$15))</f>
        <v>0.12764473834308471</v>
      </c>
      <c r="R62">
        <f>('AEO 42'!U87/100)*(SUM(R$14:R$15)/SUM(R$6:R$7,R$14:R$15))</f>
        <v>0.13012593301218259</v>
      </c>
      <c r="S62">
        <f>('AEO 42'!V87/100)*(SUM(S$14:S$15)/SUM(S$6:S$7,S$14:S$15))</f>
        <v>0.13222576929471203</v>
      </c>
      <c r="T62">
        <f>('AEO 42'!W87/100)*(SUM(T$14:T$15)/SUM(T$6:T$7,T$14:T$15))</f>
        <v>0.1341070952711389</v>
      </c>
      <c r="U62">
        <f>('AEO 42'!X87/100)*(SUM(U$14:U$15)/SUM(U$6:U$7,U$14:U$15))</f>
        <v>0.13582108093459938</v>
      </c>
      <c r="V62">
        <f>('AEO 42'!Y87/100)*(SUM(V$14:V$15)/SUM(V$6:V$7,V$14:V$15))</f>
        <v>0.13714050580641729</v>
      </c>
      <c r="W62">
        <f>('AEO 42'!Z87/100)*(SUM(W$14:W$15)/SUM(W$6:W$7,W$14:W$15))</f>
        <v>0.13837906853141152</v>
      </c>
      <c r="X62">
        <f>('AEO 42'!AA87/100)*(SUM(X$14:X$15)/SUM(X$6:X$7,X$14:X$15))</f>
        <v>0.13958673573886254</v>
      </c>
      <c r="Y62">
        <f>('AEO 42'!AB87/100)*(SUM(Y$14:Y$15)/SUM(Y$6:Y$7,Y$14:Y$15))</f>
        <v>0.14064263246397221</v>
      </c>
      <c r="Z62">
        <f>('AEO 42'!AC87/100)*(SUM(Z$14:Z$15)/SUM(Z$6:Z$7,Z$14:Z$15))</f>
        <v>0.14172804444108902</v>
      </c>
      <c r="AA62">
        <f>('AEO 42'!AD87/100)*(SUM(AA$14:AA$15)/SUM(AA$6:AA$7,AA$14:AA$15))</f>
        <v>0.14279549133942371</v>
      </c>
      <c r="AB62">
        <f>('AEO 42'!AE87/100)*(SUM(AB$14:AB$15)/SUM(AB$6:AB$7,AB$14:AB$15))</f>
        <v>0.14400715597599506</v>
      </c>
      <c r="AC62">
        <f>('AEO 42'!AF87/100)*(SUM(AC$14:AC$15)/SUM(AC$6:AC$7,AC$14:AC$15))</f>
        <v>0.14508381590438188</v>
      </c>
      <c r="AD62">
        <f>('AEO 42'!AG87/100)*(SUM(AD$14:AD$15)/SUM(AD$6:AD$7,AD$14:AD$15))</f>
        <v>0.14627953958615986</v>
      </c>
      <c r="AE62">
        <f>('AEO 42'!AH87/100)*(SUM(AE$14:AE$15)/SUM(AE$6:AE$7,AE$14:AE$15))</f>
        <v>0.14732075156774851</v>
      </c>
      <c r="AF62">
        <f>('AEO 42'!AI87/100)*(SUM(AF$14:AF$15)/SUM(AF$6:AF$7,AF$14:AF$15))</f>
        <v>0.14848257507963269</v>
      </c>
      <c r="AG62">
        <f>('AEO 42'!AJ87/100)*(SUM(AG$14:AG$15)/SUM(AG$6:AG$7,AG$14:AG$15))</f>
        <v>-7.9670329670329665E-6</v>
      </c>
    </row>
    <row r="63" spans="1:33" x14ac:dyDescent="0.2">
      <c r="A63" t="str">
        <f t="shared" si="7"/>
        <v>Large Crossover Utility</v>
      </c>
      <c r="B63">
        <f>('AEO 42'!E88/100)*(SUM(B$14:B$15)/SUM(B$6:B$7,B$14:B$15))</f>
        <v>3.031755365689353E-2</v>
      </c>
      <c r="C63">
        <f>('AEO 42'!F88/100)*(SUM(C$14:C$15)/SUM(C$6:C$7,C$14:C$15))</f>
        <v>4.2545235696123208E-2</v>
      </c>
      <c r="D63">
        <f>('AEO 42'!G88/100)*(SUM(D$14:D$15)/SUM(D$6:D$7,D$14:D$15))</f>
        <v>5.2562533719093911E-2</v>
      </c>
      <c r="E63">
        <f>('AEO 42'!H88/100)*(SUM(E$14:E$15)/SUM(E$6:E$7,E$14:E$15))</f>
        <v>6.0030847672189531E-2</v>
      </c>
      <c r="F63">
        <f>('AEO 42'!I88/100)*(SUM(F$14:F$15)/SUM(F$6:F$7,F$14:F$15))</f>
        <v>6.5535770219715198E-2</v>
      </c>
      <c r="G63">
        <f>('AEO 42'!J88/100)*(SUM(G$14:G$15)/SUM(G$6:G$7,G$14:G$15))</f>
        <v>7.6086754495120507E-2</v>
      </c>
      <c r="H63">
        <f>('AEO 42'!K88/100)*(SUM(H$14:H$15)/SUM(H$6:H$7,H$14:H$15))</f>
        <v>0.10585487643423411</v>
      </c>
      <c r="I63">
        <f>('AEO 42'!L88/100)*(SUM(I$14:I$15)/SUM(I$6:I$7,I$14:I$15))</f>
        <v>0.13065630701256692</v>
      </c>
      <c r="J63">
        <f>('AEO 42'!M88/100)*(SUM(J$14:J$15)/SUM(J$6:J$7,J$14:J$15))</f>
        <v>0.14837556822081543</v>
      </c>
      <c r="K63">
        <f>('AEO 42'!N88/100)*(SUM(K$14:K$15)/SUM(K$6:K$7,K$14:K$15))</f>
        <v>0.16178598301621183</v>
      </c>
      <c r="L63">
        <f>('AEO 42'!O88/100)*(SUM(L$14:L$15)/SUM(L$6:L$7,L$14:L$15))</f>
        <v>0.17216747309838801</v>
      </c>
      <c r="M63">
        <f>('AEO 42'!P88/100)*(SUM(M$14:M$15)/SUM(M$6:M$7,M$14:M$15))</f>
        <v>0.18075631927838207</v>
      </c>
      <c r="N63">
        <f>('AEO 42'!Q88/100)*(SUM(N$14:N$15)/SUM(N$6:N$7,N$14:N$15))</f>
        <v>0.18828269248762691</v>
      </c>
      <c r="O63">
        <f>('AEO 42'!R88/100)*(SUM(O$14:O$15)/SUM(O$6:O$7,O$14:O$15))</f>
        <v>0.19476462074891482</v>
      </c>
      <c r="P63">
        <f>('AEO 42'!S88/100)*(SUM(P$14:P$15)/SUM(P$6:P$7,P$14:P$15))</f>
        <v>0.2003275266324881</v>
      </c>
      <c r="Q63">
        <f>('AEO 42'!T88/100)*(SUM(Q$14:Q$15)/SUM(Q$6:Q$7,Q$14:Q$15))</f>
        <v>0.20515651200542817</v>
      </c>
      <c r="R63">
        <f>('AEO 42'!U88/100)*(SUM(R$14:R$15)/SUM(R$6:R$7,R$14:R$15))</f>
        <v>0.20936031466148006</v>
      </c>
      <c r="S63">
        <f>('AEO 42'!V88/100)*(SUM(S$14:S$15)/SUM(S$6:S$7,S$14:S$15))</f>
        <v>0.21285379695205295</v>
      </c>
      <c r="T63">
        <f>('AEO 42'!W88/100)*(SUM(T$14:T$15)/SUM(T$6:T$7,T$14:T$15))</f>
        <v>0.21584490101956469</v>
      </c>
      <c r="U63">
        <f>('AEO 42'!X88/100)*(SUM(U$14:U$15)/SUM(U$6:U$7,U$14:U$15))</f>
        <v>0.21842156569291604</v>
      </c>
      <c r="V63">
        <f>('AEO 42'!Y88/100)*(SUM(V$14:V$15)/SUM(V$6:V$7,V$14:V$15))</f>
        <v>0.22067345073703379</v>
      </c>
      <c r="W63">
        <f>('AEO 42'!Z88/100)*(SUM(W$14:W$15)/SUM(W$6:W$7,W$14:W$15))</f>
        <v>0.22262760404490578</v>
      </c>
      <c r="X63">
        <f>('AEO 42'!AA88/100)*(SUM(X$14:X$15)/SUM(X$6:X$7,X$14:X$15))</f>
        <v>0.22445537176705321</v>
      </c>
      <c r="Y63">
        <f>('AEO 42'!AB88/100)*(SUM(Y$14:Y$15)/SUM(Y$6:Y$7,Y$14:Y$15))</f>
        <v>0.22623495746887565</v>
      </c>
      <c r="Z63">
        <f>('AEO 42'!AC88/100)*(SUM(Z$14:Z$15)/SUM(Z$6:Z$7,Z$14:Z$15))</f>
        <v>0.22801454635400276</v>
      </c>
      <c r="AA63">
        <f>('AEO 42'!AD88/100)*(SUM(AA$14:AA$15)/SUM(AA$6:AA$7,AA$14:AA$15))</f>
        <v>0.22979328939762275</v>
      </c>
      <c r="AB63">
        <f>('AEO 42'!AE88/100)*(SUM(AB$14:AB$15)/SUM(AB$6:AB$7,AB$14:AB$15))</f>
        <v>0.23154451264067957</v>
      </c>
      <c r="AC63">
        <f>('AEO 42'!AF88/100)*(SUM(AC$14:AC$15)/SUM(AC$6:AC$7,AC$14:AC$15))</f>
        <v>0.23333426652723741</v>
      </c>
      <c r="AD63">
        <f>('AEO 42'!AG88/100)*(SUM(AD$14:AD$15)/SUM(AD$6:AD$7,AD$14:AD$15))</f>
        <v>0.23514330905398273</v>
      </c>
      <c r="AE63">
        <f>('AEO 42'!AH88/100)*(SUM(AE$14:AE$15)/SUM(AE$6:AE$7,AE$14:AE$15))</f>
        <v>0.23700015092572826</v>
      </c>
      <c r="AF63">
        <f>('AEO 42'!AI88/100)*(SUM(AF$14:AF$15)/SUM(AF$6:AF$7,AF$14:AF$15))</f>
        <v>0.23882988974018091</v>
      </c>
      <c r="AG63">
        <f>('AEO 42'!AJ88/100)*(SUM(AG$14:AG$15)/SUM(AG$6:AG$7,AG$14:AG$15))</f>
        <v>0</v>
      </c>
    </row>
    <row r="65" spans="1:33" s="2" customFormat="1" x14ac:dyDescent="0.2">
      <c r="A65" s="2" t="s">
        <v>205</v>
      </c>
    </row>
    <row r="67" spans="1:33" x14ac:dyDescent="0.2">
      <c r="B67">
        <f t="shared" ref="B67:AG67" si="8">B2</f>
        <v>2019</v>
      </c>
      <c r="C67">
        <f t="shared" si="8"/>
        <v>2020</v>
      </c>
      <c r="D67">
        <f t="shared" si="8"/>
        <v>2021</v>
      </c>
      <c r="E67">
        <f t="shared" si="8"/>
        <v>2022</v>
      </c>
      <c r="F67">
        <f t="shared" si="8"/>
        <v>2023</v>
      </c>
      <c r="G67">
        <f t="shared" si="8"/>
        <v>2024</v>
      </c>
      <c r="H67">
        <f t="shared" si="8"/>
        <v>2025</v>
      </c>
      <c r="I67">
        <f t="shared" si="8"/>
        <v>2026</v>
      </c>
      <c r="J67">
        <f t="shared" si="8"/>
        <v>2027</v>
      </c>
      <c r="K67">
        <f t="shared" si="8"/>
        <v>2028</v>
      </c>
      <c r="L67">
        <f t="shared" si="8"/>
        <v>2029</v>
      </c>
      <c r="M67">
        <f t="shared" si="8"/>
        <v>2030</v>
      </c>
      <c r="N67">
        <f t="shared" si="8"/>
        <v>2031</v>
      </c>
      <c r="O67">
        <f t="shared" si="8"/>
        <v>2032</v>
      </c>
      <c r="P67">
        <f t="shared" si="8"/>
        <v>2033</v>
      </c>
      <c r="Q67">
        <f t="shared" si="8"/>
        <v>2034</v>
      </c>
      <c r="R67">
        <f t="shared" si="8"/>
        <v>2035</v>
      </c>
      <c r="S67">
        <f t="shared" si="8"/>
        <v>2036</v>
      </c>
      <c r="T67">
        <f t="shared" si="8"/>
        <v>2037</v>
      </c>
      <c r="U67">
        <f t="shared" si="8"/>
        <v>2038</v>
      </c>
      <c r="V67">
        <f t="shared" si="8"/>
        <v>2039</v>
      </c>
      <c r="W67">
        <f t="shared" si="8"/>
        <v>2040</v>
      </c>
      <c r="X67">
        <f t="shared" si="8"/>
        <v>2041</v>
      </c>
      <c r="Y67">
        <f t="shared" si="8"/>
        <v>2042</v>
      </c>
      <c r="Z67">
        <f t="shared" si="8"/>
        <v>2043</v>
      </c>
      <c r="AA67">
        <f t="shared" si="8"/>
        <v>2044</v>
      </c>
      <c r="AB67">
        <f t="shared" si="8"/>
        <v>2045</v>
      </c>
      <c r="AC67">
        <f t="shared" si="8"/>
        <v>2046</v>
      </c>
      <c r="AD67">
        <f t="shared" si="8"/>
        <v>2047</v>
      </c>
      <c r="AE67">
        <f t="shared" si="8"/>
        <v>2048</v>
      </c>
      <c r="AF67">
        <f t="shared" si="8"/>
        <v>2049</v>
      </c>
      <c r="AG67">
        <f t="shared" si="8"/>
        <v>2050</v>
      </c>
    </row>
    <row r="68" spans="1:33" x14ac:dyDescent="0.2">
      <c r="A68" t="s">
        <v>24</v>
      </c>
    </row>
    <row r="69" spans="1:33" x14ac:dyDescent="0.2">
      <c r="A69" t="str">
        <f>'AEO 53'!A169</f>
        <v>Mini-compact Cars</v>
      </c>
      <c r="B69">
        <f>'AEO 53'!E169</f>
        <v>87.721962000000005</v>
      </c>
      <c r="C69">
        <f>'AEO 53'!F169</f>
        <v>87.742171999999997</v>
      </c>
      <c r="D69">
        <f>'AEO 53'!G169</f>
        <v>87.544601</v>
      </c>
      <c r="E69">
        <f>'AEO 53'!H169</f>
        <v>87.369979999999998</v>
      </c>
      <c r="F69">
        <f>'AEO 53'!I169</f>
        <v>87.233490000000003</v>
      </c>
      <c r="G69">
        <f>'AEO 53'!J169</f>
        <v>87.211783999999994</v>
      </c>
      <c r="H69">
        <f>'AEO 53'!K169</f>
        <v>87.07029</v>
      </c>
      <c r="I69">
        <f>'AEO 53'!L169</f>
        <v>86.9375</v>
      </c>
      <c r="J69">
        <f>'AEO 53'!M169</f>
        <v>86.812408000000005</v>
      </c>
      <c r="K69">
        <f>'AEO 53'!N169</f>
        <v>86.705817999999994</v>
      </c>
      <c r="L69">
        <f>'AEO 53'!O169</f>
        <v>86.615616000000003</v>
      </c>
      <c r="M69">
        <f>'AEO 53'!P169</f>
        <v>86.536713000000006</v>
      </c>
      <c r="N69">
        <f>'AEO 53'!Q169</f>
        <v>86.468163000000004</v>
      </c>
      <c r="O69">
        <f>'AEO 53'!R169</f>
        <v>86.410026999999999</v>
      </c>
      <c r="P69">
        <f>'AEO 53'!S169</f>
        <v>86.339614999999995</v>
      </c>
      <c r="Q69">
        <f>'AEO 53'!T169</f>
        <v>86.274260999999996</v>
      </c>
      <c r="R69">
        <f>'AEO 53'!U169</f>
        <v>86.217697000000001</v>
      </c>
      <c r="S69">
        <f>'AEO 53'!V169</f>
        <v>86.169121000000004</v>
      </c>
      <c r="T69">
        <f>'AEO 53'!W169</f>
        <v>86.129822000000004</v>
      </c>
      <c r="U69">
        <f>'AEO 53'!X169</f>
        <v>86.098495</v>
      </c>
      <c r="V69">
        <f>'AEO 53'!Y169</f>
        <v>86.075294</v>
      </c>
      <c r="W69">
        <f>'AEO 53'!Z169</f>
        <v>86.088722000000004</v>
      </c>
      <c r="X69">
        <f>'AEO 53'!AA169</f>
        <v>86.102187999999998</v>
      </c>
      <c r="Y69">
        <f>'AEO 53'!AB169</f>
        <v>86.116470000000007</v>
      </c>
      <c r="Z69">
        <f>'AEO 53'!AC169</f>
        <v>86.131027000000003</v>
      </c>
      <c r="AA69">
        <f>'AEO 53'!AD169</f>
        <v>86.145415999999997</v>
      </c>
      <c r="AB69">
        <f>'AEO 53'!AE169</f>
        <v>86.159874000000002</v>
      </c>
      <c r="AC69">
        <f>'AEO 53'!AF169</f>
        <v>86.174423000000004</v>
      </c>
      <c r="AD69">
        <f>'AEO 53'!AG169</f>
        <v>86.189177999999998</v>
      </c>
      <c r="AE69">
        <f>'AEO 53'!AH169</f>
        <v>86.204078999999993</v>
      </c>
      <c r="AF69">
        <f>'AEO 53'!AI169</f>
        <v>86.198929000000007</v>
      </c>
      <c r="AG69">
        <f>'AEO 53'!AJ169</f>
        <v>-1E-3</v>
      </c>
    </row>
    <row r="70" spans="1:33" x14ac:dyDescent="0.2">
      <c r="A70" t="str">
        <f>'AEO 53'!A170</f>
        <v>Subcompact Cars</v>
      </c>
      <c r="B70">
        <f>'AEO 53'!E170</f>
        <v>51.835906999999999</v>
      </c>
      <c r="C70">
        <f>'AEO 53'!F170</f>
        <v>51.712581999999998</v>
      </c>
      <c r="D70">
        <f>'AEO 53'!G170</f>
        <v>51.490482</v>
      </c>
      <c r="E70">
        <f>'AEO 53'!H170</f>
        <v>51.292732000000001</v>
      </c>
      <c r="F70">
        <f>'AEO 53'!I170</f>
        <v>51.136401999999997</v>
      </c>
      <c r="G70">
        <f>'AEO 53'!J170</f>
        <v>51.137690999999997</v>
      </c>
      <c r="H70">
        <f>'AEO 53'!K170</f>
        <v>51.085033000000003</v>
      </c>
      <c r="I70">
        <f>'AEO 53'!L170</f>
        <v>50.930416000000001</v>
      </c>
      <c r="J70">
        <f>'AEO 53'!M170</f>
        <v>50.783259999999999</v>
      </c>
      <c r="K70">
        <f>'AEO 53'!N170</f>
        <v>50.658957999999998</v>
      </c>
      <c r="L70">
        <f>'AEO 53'!O170</f>
        <v>50.553260999999999</v>
      </c>
      <c r="M70">
        <f>'AEO 53'!P170</f>
        <v>50.460354000000002</v>
      </c>
      <c r="N70">
        <f>'AEO 53'!Q170</f>
        <v>50.378956000000002</v>
      </c>
      <c r="O70">
        <f>'AEO 53'!R170</f>
        <v>50.308708000000003</v>
      </c>
      <c r="P70">
        <f>'AEO 53'!S170</f>
        <v>50.22813</v>
      </c>
      <c r="Q70">
        <f>'AEO 53'!T170</f>
        <v>50.153652000000001</v>
      </c>
      <c r="R70">
        <f>'AEO 53'!U170</f>
        <v>50.087822000000003</v>
      </c>
      <c r="S70">
        <f>'AEO 53'!V170</f>
        <v>50.031368000000001</v>
      </c>
      <c r="T70">
        <f>'AEO 53'!W170</f>
        <v>49.985225999999997</v>
      </c>
      <c r="U70">
        <f>'AEO 53'!X170</f>
        <v>49.947524999999999</v>
      </c>
      <c r="V70">
        <f>'AEO 53'!Y170</f>
        <v>49.918716000000003</v>
      </c>
      <c r="W70">
        <f>'AEO 53'!Z170</f>
        <v>49.930401000000003</v>
      </c>
      <c r="X70">
        <f>'AEO 53'!AA170</f>
        <v>49.942748999999999</v>
      </c>
      <c r="Y70">
        <f>'AEO 53'!AB170</f>
        <v>49.955199999999998</v>
      </c>
      <c r="Z70">
        <f>'AEO 53'!AC170</f>
        <v>49.968162999999997</v>
      </c>
      <c r="AA70">
        <f>'AEO 53'!AD170</f>
        <v>49.981502999999996</v>
      </c>
      <c r="AB70">
        <f>'AEO 53'!AE170</f>
        <v>49.995060000000002</v>
      </c>
      <c r="AC70">
        <f>'AEO 53'!AF170</f>
        <v>50.008643999999997</v>
      </c>
      <c r="AD70">
        <f>'AEO 53'!AG170</f>
        <v>50.022503</v>
      </c>
      <c r="AE70">
        <f>'AEO 53'!AH170</f>
        <v>50.036681999999999</v>
      </c>
      <c r="AF70">
        <f>'AEO 53'!AI170</f>
        <v>50.030684999999998</v>
      </c>
      <c r="AG70">
        <f>'AEO 53'!AJ170</f>
        <v>-1E-3</v>
      </c>
    </row>
    <row r="71" spans="1:33" x14ac:dyDescent="0.2">
      <c r="A71" t="str">
        <f>'AEO 53'!A171</f>
        <v>Compact Cars</v>
      </c>
      <c r="B71">
        <f>'AEO 53'!E171</f>
        <v>40.415759999999999</v>
      </c>
      <c r="C71">
        <f>'AEO 53'!F171</f>
        <v>40.305714000000002</v>
      </c>
      <c r="D71">
        <f>'AEO 53'!G171</f>
        <v>40.120891999999998</v>
      </c>
      <c r="E71">
        <f>'AEO 53'!H171</f>
        <v>39.979252000000002</v>
      </c>
      <c r="F71">
        <f>'AEO 53'!I171</f>
        <v>39.830734</v>
      </c>
      <c r="G71">
        <f>'AEO 53'!J171</f>
        <v>39.784542000000002</v>
      </c>
      <c r="H71">
        <f>'AEO 53'!K171</f>
        <v>39.652366999999998</v>
      </c>
      <c r="I71">
        <f>'AEO 53'!L171</f>
        <v>39.504359999999998</v>
      </c>
      <c r="J71">
        <f>'AEO 53'!M171</f>
        <v>39.367381999999999</v>
      </c>
      <c r="K71">
        <f>'AEO 53'!N171</f>
        <v>39.251438</v>
      </c>
      <c r="L71">
        <f>'AEO 53'!O171</f>
        <v>39.153377999999996</v>
      </c>
      <c r="M71">
        <f>'AEO 53'!P171</f>
        <v>39.067677000000003</v>
      </c>
      <c r="N71">
        <f>'AEO 53'!Q171</f>
        <v>38.993136999999997</v>
      </c>
      <c r="O71">
        <f>'AEO 53'!R171</f>
        <v>38.929409</v>
      </c>
      <c r="P71">
        <f>'AEO 53'!S171</f>
        <v>38.854759000000001</v>
      </c>
      <c r="Q71">
        <f>'AEO 53'!T171</f>
        <v>38.785572000000002</v>
      </c>
      <c r="R71">
        <f>'AEO 53'!U171</f>
        <v>38.725338000000001</v>
      </c>
      <c r="S71">
        <f>'AEO 53'!V171</f>
        <v>38.673926999999999</v>
      </c>
      <c r="T71">
        <f>'AEO 53'!W171</f>
        <v>38.631149000000001</v>
      </c>
      <c r="U71">
        <f>'AEO 53'!X171</f>
        <v>38.596888999999997</v>
      </c>
      <c r="V71">
        <f>'AEO 53'!Y171</f>
        <v>38.570869000000002</v>
      </c>
      <c r="W71">
        <f>'AEO 53'!Z171</f>
        <v>38.583309</v>
      </c>
      <c r="X71">
        <f>'AEO 53'!AA171</f>
        <v>38.596145999999997</v>
      </c>
      <c r="Y71">
        <f>'AEO 53'!AB171</f>
        <v>38.609341000000001</v>
      </c>
      <c r="Z71">
        <f>'AEO 53'!AC171</f>
        <v>38.622894000000002</v>
      </c>
      <c r="AA71">
        <f>'AEO 53'!AD171</f>
        <v>38.636744999999998</v>
      </c>
      <c r="AB71">
        <f>'AEO 53'!AE171</f>
        <v>38.650776</v>
      </c>
      <c r="AC71">
        <f>'AEO 53'!AF171</f>
        <v>38.665042999999997</v>
      </c>
      <c r="AD71">
        <f>'AEO 53'!AG171</f>
        <v>38.679538999999998</v>
      </c>
      <c r="AE71">
        <f>'AEO 53'!AH171</f>
        <v>38.694175999999999</v>
      </c>
      <c r="AF71">
        <f>'AEO 53'!AI171</f>
        <v>38.688709000000003</v>
      </c>
      <c r="AG71">
        <f>'AEO 53'!AJ171</f>
        <v>-1E-3</v>
      </c>
    </row>
    <row r="72" spans="1:33" x14ac:dyDescent="0.2">
      <c r="A72" t="str">
        <f>'AEO 53'!A172</f>
        <v>Midsize Cars</v>
      </c>
      <c r="B72">
        <f>'AEO 53'!E172</f>
        <v>40.282597000000003</v>
      </c>
      <c r="C72">
        <f>'AEO 53'!F172</f>
        <v>40.050426000000002</v>
      </c>
      <c r="D72">
        <f>'AEO 53'!G172</f>
        <v>39.780926000000001</v>
      </c>
      <c r="E72">
        <f>'AEO 53'!H172</f>
        <v>39.551830000000002</v>
      </c>
      <c r="F72">
        <f>'AEO 53'!I172</f>
        <v>39.329608999999998</v>
      </c>
      <c r="G72">
        <f>'AEO 53'!J172</f>
        <v>39.148659000000002</v>
      </c>
      <c r="H72">
        <f>'AEO 53'!K172</f>
        <v>38.958995999999999</v>
      </c>
      <c r="I72">
        <f>'AEO 53'!L172</f>
        <v>38.745368999999997</v>
      </c>
      <c r="J72">
        <f>'AEO 53'!M172</f>
        <v>38.551516999999997</v>
      </c>
      <c r="K72">
        <f>'AEO 53'!N172</f>
        <v>38.389580000000002</v>
      </c>
      <c r="L72">
        <f>'AEO 53'!O172</f>
        <v>38.255318000000003</v>
      </c>
      <c r="M72">
        <f>'AEO 53'!P172</f>
        <v>38.141834000000003</v>
      </c>
      <c r="N72">
        <f>'AEO 53'!Q172</f>
        <v>38.046523999999998</v>
      </c>
      <c r="O72">
        <f>'AEO 53'!R172</f>
        <v>37.967236</v>
      </c>
      <c r="P72">
        <f>'AEO 53'!S172</f>
        <v>37.880676000000001</v>
      </c>
      <c r="Q72">
        <f>'AEO 53'!T172</f>
        <v>37.802109000000002</v>
      </c>
      <c r="R72">
        <f>'AEO 53'!U172</f>
        <v>37.734470000000002</v>
      </c>
      <c r="S72">
        <f>'AEO 53'!V172</f>
        <v>37.676642999999999</v>
      </c>
      <c r="T72">
        <f>'AEO 53'!W172</f>
        <v>37.627960000000002</v>
      </c>
      <c r="U72">
        <f>'AEO 53'!X172</f>
        <v>37.588267999999999</v>
      </c>
      <c r="V72">
        <f>'AEO 53'!Y172</f>
        <v>37.556870000000004</v>
      </c>
      <c r="W72">
        <f>'AEO 53'!Z172</f>
        <v>37.569510999999999</v>
      </c>
      <c r="X72">
        <f>'AEO 53'!AA172</f>
        <v>37.582400999999997</v>
      </c>
      <c r="Y72">
        <f>'AEO 53'!AB172</f>
        <v>37.595725999999999</v>
      </c>
      <c r="Z72">
        <f>'AEO 53'!AC172</f>
        <v>37.609324999999998</v>
      </c>
      <c r="AA72">
        <f>'AEO 53'!AD172</f>
        <v>37.623123</v>
      </c>
      <c r="AB72">
        <f>'AEO 53'!AE172</f>
        <v>37.637096</v>
      </c>
      <c r="AC72">
        <f>'AEO 53'!AF172</f>
        <v>37.651336999999998</v>
      </c>
      <c r="AD72">
        <f>'AEO 53'!AG172</f>
        <v>37.66581</v>
      </c>
      <c r="AE72">
        <f>'AEO 53'!AH172</f>
        <v>37.680374</v>
      </c>
      <c r="AF72">
        <f>'AEO 53'!AI172</f>
        <v>37.674880999999999</v>
      </c>
      <c r="AG72">
        <f>'AEO 53'!AJ172</f>
        <v>-2E-3</v>
      </c>
    </row>
    <row r="73" spans="1:33" x14ac:dyDescent="0.2">
      <c r="A73" t="str">
        <f>'AEO 53'!A173</f>
        <v>Large Cars</v>
      </c>
      <c r="B73">
        <f>'AEO 53'!E173</f>
        <v>0</v>
      </c>
      <c r="C73">
        <f>'AEO 53'!F173</f>
        <v>0</v>
      </c>
      <c r="D73">
        <f>'AEO 53'!G173</f>
        <v>0</v>
      </c>
      <c r="E73">
        <f>'AEO 53'!H173</f>
        <v>0</v>
      </c>
      <c r="F73">
        <f>'AEO 53'!I173</f>
        <v>0</v>
      </c>
      <c r="G73">
        <f>'AEO 53'!J173</f>
        <v>0</v>
      </c>
      <c r="H73">
        <f>'AEO 53'!K173</f>
        <v>0</v>
      </c>
      <c r="I73">
        <f>'AEO 53'!L173</f>
        <v>0</v>
      </c>
      <c r="J73">
        <f>'AEO 53'!M173</f>
        <v>0</v>
      </c>
      <c r="K73">
        <f>'AEO 53'!N173</f>
        <v>0</v>
      </c>
      <c r="L73">
        <f>'AEO 53'!O173</f>
        <v>0</v>
      </c>
      <c r="M73">
        <f>'AEO 53'!P173</f>
        <v>0</v>
      </c>
      <c r="N73">
        <f>'AEO 53'!Q173</f>
        <v>0</v>
      </c>
      <c r="O73">
        <f>'AEO 53'!R173</f>
        <v>0</v>
      </c>
      <c r="P73">
        <f>'AEO 53'!S173</f>
        <v>0</v>
      </c>
      <c r="Q73">
        <f>'AEO 53'!T173</f>
        <v>0</v>
      </c>
      <c r="R73">
        <f>'AEO 53'!U173</f>
        <v>0</v>
      </c>
      <c r="S73">
        <f>'AEO 53'!V173</f>
        <v>0</v>
      </c>
      <c r="T73">
        <f>'AEO 53'!W173</f>
        <v>0</v>
      </c>
      <c r="U73">
        <f>'AEO 53'!X173</f>
        <v>0</v>
      </c>
      <c r="V73">
        <f>'AEO 53'!Y173</f>
        <v>0</v>
      </c>
      <c r="W73">
        <f>'AEO 53'!Z173</f>
        <v>0</v>
      </c>
      <c r="X73">
        <f>'AEO 53'!AA173</f>
        <v>0</v>
      </c>
      <c r="Y73">
        <f>'AEO 53'!AB173</f>
        <v>0</v>
      </c>
      <c r="Z73">
        <f>'AEO 53'!AC173</f>
        <v>0</v>
      </c>
      <c r="AA73">
        <f>'AEO 53'!AD173</f>
        <v>0</v>
      </c>
      <c r="AB73">
        <f>'AEO 53'!AE173</f>
        <v>0</v>
      </c>
      <c r="AC73">
        <f>'AEO 53'!AF173</f>
        <v>0</v>
      </c>
      <c r="AD73">
        <f>'AEO 53'!AG173</f>
        <v>0</v>
      </c>
      <c r="AE73">
        <f>'AEO 53'!AH173</f>
        <v>0</v>
      </c>
      <c r="AF73">
        <f>'AEO 53'!AI173</f>
        <v>0</v>
      </c>
      <c r="AG73" t="str">
        <f>'AEO 53'!AJ173</f>
        <v>- -</v>
      </c>
    </row>
    <row r="74" spans="1:33" x14ac:dyDescent="0.2">
      <c r="A74" t="str">
        <f>'AEO 53'!A174</f>
        <v>Two Seater Cars</v>
      </c>
      <c r="B74">
        <f>'AEO 53'!E174</f>
        <v>117.438866</v>
      </c>
      <c r="C74">
        <f>'AEO 53'!F174</f>
        <v>117.274078</v>
      </c>
      <c r="D74">
        <f>'AEO 53'!G174</f>
        <v>116.935806</v>
      </c>
      <c r="E74">
        <f>'AEO 53'!H174</f>
        <v>116.609413</v>
      </c>
      <c r="F74">
        <f>'AEO 53'!I174</f>
        <v>116.30867000000001</v>
      </c>
      <c r="G74">
        <f>'AEO 53'!J174</f>
        <v>116.166847</v>
      </c>
      <c r="H74">
        <f>'AEO 53'!K174</f>
        <v>115.93837000000001</v>
      </c>
      <c r="I74">
        <f>'AEO 53'!L174</f>
        <v>115.669777</v>
      </c>
      <c r="J74">
        <f>'AEO 53'!M174</f>
        <v>115.42189</v>
      </c>
      <c r="K74">
        <f>'AEO 53'!N174</f>
        <v>115.21508</v>
      </c>
      <c r="L74">
        <f>'AEO 53'!O174</f>
        <v>115.04476200000001</v>
      </c>
      <c r="M74">
        <f>'AEO 53'!P174</f>
        <v>114.903633</v>
      </c>
      <c r="N74">
        <f>'AEO 53'!Q174</f>
        <v>114.786011</v>
      </c>
      <c r="O74">
        <f>'AEO 53'!R174</f>
        <v>114.688866</v>
      </c>
      <c r="P74">
        <f>'AEO 53'!S174</f>
        <v>114.588936</v>
      </c>
      <c r="Q74">
        <f>'AEO 53'!T174</f>
        <v>114.500923</v>
      </c>
      <c r="R74">
        <f>'AEO 53'!U174</f>
        <v>114.424728</v>
      </c>
      <c r="S74">
        <f>'AEO 53'!V174</f>
        <v>114.358971</v>
      </c>
      <c r="T74">
        <f>'AEO 53'!W174</f>
        <v>114.305008</v>
      </c>
      <c r="U74">
        <f>'AEO 53'!X174</f>
        <v>114.259422</v>
      </c>
      <c r="V74">
        <f>'AEO 53'!Y174</f>
        <v>114.222549</v>
      </c>
      <c r="W74">
        <f>'AEO 53'!Z174</f>
        <v>114.23483299999999</v>
      </c>
      <c r="X74">
        <f>'AEO 53'!AA174</f>
        <v>114.247681</v>
      </c>
      <c r="Y74">
        <f>'AEO 53'!AB174</f>
        <v>114.260704</v>
      </c>
      <c r="Z74">
        <f>'AEO 53'!AC174</f>
        <v>114.27423899999999</v>
      </c>
      <c r="AA74">
        <f>'AEO 53'!AD174</f>
        <v>114.288048</v>
      </c>
      <c r="AB74">
        <f>'AEO 53'!AE174</f>
        <v>114.30201700000001</v>
      </c>
      <c r="AC74">
        <f>'AEO 53'!AF174</f>
        <v>114.316093</v>
      </c>
      <c r="AD74">
        <f>'AEO 53'!AG174</f>
        <v>114.33049800000001</v>
      </c>
      <c r="AE74">
        <f>'AEO 53'!AH174</f>
        <v>114.345085</v>
      </c>
      <c r="AF74">
        <f>'AEO 53'!AI174</f>
        <v>114.339546</v>
      </c>
      <c r="AG74">
        <f>'AEO 53'!AJ174</f>
        <v>-1E-3</v>
      </c>
    </row>
    <row r="75" spans="1:33" x14ac:dyDescent="0.2">
      <c r="A75" t="str">
        <f>'AEO 53'!A175</f>
        <v>Small Crossover Cars</v>
      </c>
      <c r="B75">
        <f>'AEO 53'!E175</f>
        <v>40.310043</v>
      </c>
      <c r="C75">
        <f>'AEO 53'!F175</f>
        <v>40.110881999999997</v>
      </c>
      <c r="D75">
        <f>'AEO 53'!G175</f>
        <v>39.830967000000001</v>
      </c>
      <c r="E75">
        <f>'AEO 53'!H175</f>
        <v>39.598351000000001</v>
      </c>
      <c r="F75">
        <f>'AEO 53'!I175</f>
        <v>39.367331999999998</v>
      </c>
      <c r="G75">
        <f>'AEO 53'!J175</f>
        <v>39.185336999999997</v>
      </c>
      <c r="H75">
        <f>'AEO 53'!K175</f>
        <v>39.010795999999999</v>
      </c>
      <c r="I75">
        <f>'AEO 53'!L175</f>
        <v>38.775345000000002</v>
      </c>
      <c r="J75">
        <f>'AEO 53'!M175</f>
        <v>38.562716999999999</v>
      </c>
      <c r="K75">
        <f>'AEO 53'!N175</f>
        <v>38.384163000000001</v>
      </c>
      <c r="L75">
        <f>'AEO 53'!O175</f>
        <v>38.236111000000001</v>
      </c>
      <c r="M75">
        <f>'AEO 53'!P175</f>
        <v>38.110992000000003</v>
      </c>
      <c r="N75">
        <f>'AEO 53'!Q175</f>
        <v>38.005763999999999</v>
      </c>
      <c r="O75">
        <f>'AEO 53'!R175</f>
        <v>37.917926999999999</v>
      </c>
      <c r="P75">
        <f>'AEO 53'!S175</f>
        <v>37.824074000000003</v>
      </c>
      <c r="Q75">
        <f>'AEO 53'!T175</f>
        <v>37.739170000000001</v>
      </c>
      <c r="R75">
        <f>'AEO 53'!U175</f>
        <v>37.665900999999998</v>
      </c>
      <c r="S75">
        <f>'AEO 53'!V175</f>
        <v>37.603107000000001</v>
      </c>
      <c r="T75">
        <f>'AEO 53'!W175</f>
        <v>37.550055999999998</v>
      </c>
      <c r="U75">
        <f>'AEO 53'!X175</f>
        <v>37.506382000000002</v>
      </c>
      <c r="V75">
        <f>'AEO 53'!Y175</f>
        <v>37.471451000000002</v>
      </c>
      <c r="W75">
        <f>'AEO 53'!Z175</f>
        <v>37.483432999999998</v>
      </c>
      <c r="X75">
        <f>'AEO 53'!AA175</f>
        <v>37.495815</v>
      </c>
      <c r="Y75">
        <f>'AEO 53'!AB175</f>
        <v>37.508564</v>
      </c>
      <c r="Z75">
        <f>'AEO 53'!AC175</f>
        <v>37.52169</v>
      </c>
      <c r="AA75">
        <f>'AEO 53'!AD175</f>
        <v>37.535114</v>
      </c>
      <c r="AB75">
        <f>'AEO 53'!AE175</f>
        <v>37.548737000000003</v>
      </c>
      <c r="AC75">
        <f>'AEO 53'!AF175</f>
        <v>37.562603000000003</v>
      </c>
      <c r="AD75">
        <f>'AEO 53'!AG175</f>
        <v>37.576709999999999</v>
      </c>
      <c r="AE75">
        <f>'AEO 53'!AH175</f>
        <v>37.590972999999998</v>
      </c>
      <c r="AF75">
        <f>'AEO 53'!AI175</f>
        <v>37.585144</v>
      </c>
      <c r="AG75">
        <f>'AEO 53'!AJ175</f>
        <v>-2E-3</v>
      </c>
    </row>
    <row r="76" spans="1:33" x14ac:dyDescent="0.2">
      <c r="A76" t="str">
        <f>'AEO 53'!A176</f>
        <v>Large Crossover Cars</v>
      </c>
      <c r="B76">
        <f>'AEO 53'!E176</f>
        <v>50.783000999999999</v>
      </c>
      <c r="C76">
        <f>'AEO 53'!F176</f>
        <v>50.442284000000001</v>
      </c>
      <c r="D76">
        <f>'AEO 53'!G176</f>
        <v>50.067107999999998</v>
      </c>
      <c r="E76">
        <f>'AEO 53'!H176</f>
        <v>49.741416999999998</v>
      </c>
      <c r="F76">
        <f>'AEO 53'!I176</f>
        <v>49.448794999999997</v>
      </c>
      <c r="G76">
        <f>'AEO 53'!J176</f>
        <v>49.187148999999998</v>
      </c>
      <c r="H76">
        <f>'AEO 53'!K176</f>
        <v>48.939940999999997</v>
      </c>
      <c r="I76">
        <f>'AEO 53'!L176</f>
        <v>48.660133000000002</v>
      </c>
      <c r="J76">
        <f>'AEO 53'!M176</f>
        <v>48.407229999999998</v>
      </c>
      <c r="K76">
        <f>'AEO 53'!N176</f>
        <v>48.194144999999999</v>
      </c>
      <c r="L76">
        <f>'AEO 53'!O176</f>
        <v>48.016621000000001</v>
      </c>
      <c r="M76">
        <f>'AEO 53'!P176</f>
        <v>47.866081000000001</v>
      </c>
      <c r="N76">
        <f>'AEO 53'!Q176</f>
        <v>47.738979</v>
      </c>
      <c r="O76">
        <f>'AEO 53'!R176</f>
        <v>47.632106999999998</v>
      </c>
      <c r="P76">
        <f>'AEO 53'!S176</f>
        <v>47.521518999999998</v>
      </c>
      <c r="Q76">
        <f>'AEO 53'!T176</f>
        <v>47.421951</v>
      </c>
      <c r="R76">
        <f>'AEO 53'!U176</f>
        <v>47.338603999999997</v>
      </c>
      <c r="S76">
        <f>'AEO 53'!V176</f>
        <v>47.268608</v>
      </c>
      <c r="T76">
        <f>'AEO 53'!W176</f>
        <v>47.205536000000002</v>
      </c>
      <c r="U76">
        <f>'AEO 53'!X176</f>
        <v>47.154324000000003</v>
      </c>
      <c r="V76">
        <f>'AEO 53'!Y176</f>
        <v>47.113064000000001</v>
      </c>
      <c r="W76">
        <f>'AEO 53'!Z176</f>
        <v>47.125484</v>
      </c>
      <c r="X76">
        <f>'AEO 53'!AA176</f>
        <v>47.136935999999999</v>
      </c>
      <c r="Y76">
        <f>'AEO 53'!AB176</f>
        <v>47.150607999999998</v>
      </c>
      <c r="Z76">
        <f>'AEO 53'!AC176</f>
        <v>47.162993999999998</v>
      </c>
      <c r="AA76">
        <f>'AEO 53'!AD176</f>
        <v>47.175483999999997</v>
      </c>
      <c r="AB76">
        <f>'AEO 53'!AE176</f>
        <v>47.188183000000002</v>
      </c>
      <c r="AC76">
        <f>'AEO 53'!AF176</f>
        <v>47.201225000000001</v>
      </c>
      <c r="AD76">
        <f>'AEO 53'!AG176</f>
        <v>47.214526999999997</v>
      </c>
      <c r="AE76">
        <f>'AEO 53'!AH176</f>
        <v>47.227974000000003</v>
      </c>
      <c r="AF76">
        <f>'AEO 53'!AI176</f>
        <v>47.221386000000003</v>
      </c>
      <c r="AG76">
        <f>'AEO 53'!AJ176</f>
        <v>-2E-3</v>
      </c>
    </row>
    <row r="77" spans="1:33" x14ac:dyDescent="0.2">
      <c r="A77" t="str">
        <f>'AEO 53'!A177</f>
        <v>Small Pickup</v>
      </c>
      <c r="B77">
        <f>'AEO 53'!E177</f>
        <v>0</v>
      </c>
      <c r="C77">
        <f>'AEO 53'!F177</f>
        <v>0</v>
      </c>
      <c r="D77">
        <f>'AEO 53'!G177</f>
        <v>0</v>
      </c>
      <c r="E77">
        <f>'AEO 53'!H177</f>
        <v>0</v>
      </c>
      <c r="F77">
        <f>'AEO 53'!I177</f>
        <v>0</v>
      </c>
      <c r="G77">
        <f>'AEO 53'!J177</f>
        <v>0</v>
      </c>
      <c r="H77">
        <f>'AEO 53'!K177</f>
        <v>0</v>
      </c>
      <c r="I77">
        <f>'AEO 53'!L177</f>
        <v>0</v>
      </c>
      <c r="J77">
        <f>'AEO 53'!M177</f>
        <v>0</v>
      </c>
      <c r="K77">
        <f>'AEO 53'!N177</f>
        <v>0</v>
      </c>
      <c r="L77">
        <f>'AEO 53'!O177</f>
        <v>0</v>
      </c>
      <c r="M77">
        <f>'AEO 53'!P177</f>
        <v>0</v>
      </c>
      <c r="N77">
        <f>'AEO 53'!Q177</f>
        <v>0</v>
      </c>
      <c r="O77">
        <f>'AEO 53'!R177</f>
        <v>0</v>
      </c>
      <c r="P77">
        <f>'AEO 53'!S177</f>
        <v>0</v>
      </c>
      <c r="Q77">
        <f>'AEO 53'!T177</f>
        <v>0</v>
      </c>
      <c r="R77">
        <f>'AEO 53'!U177</f>
        <v>0</v>
      </c>
      <c r="S77">
        <f>'AEO 53'!V177</f>
        <v>0</v>
      </c>
      <c r="T77">
        <f>'AEO 53'!W177</f>
        <v>0</v>
      </c>
      <c r="U77">
        <f>'AEO 53'!X177</f>
        <v>0</v>
      </c>
      <c r="V77">
        <f>'AEO 53'!Y177</f>
        <v>0</v>
      </c>
      <c r="W77">
        <f>'AEO 53'!Z177</f>
        <v>0</v>
      </c>
      <c r="X77">
        <f>'AEO 53'!AA177</f>
        <v>0</v>
      </c>
      <c r="Y77">
        <f>'AEO 53'!AB177</f>
        <v>0</v>
      </c>
      <c r="Z77">
        <f>'AEO 53'!AC177</f>
        <v>0</v>
      </c>
      <c r="AA77">
        <f>'AEO 53'!AD177</f>
        <v>0</v>
      </c>
      <c r="AB77">
        <f>'AEO 53'!AE177</f>
        <v>0</v>
      </c>
      <c r="AC77">
        <f>'AEO 53'!AF177</f>
        <v>0</v>
      </c>
      <c r="AD77">
        <f>'AEO 53'!AG177</f>
        <v>0</v>
      </c>
      <c r="AE77">
        <f>'AEO 53'!AH177</f>
        <v>0</v>
      </c>
      <c r="AF77">
        <f>'AEO 53'!AI177</f>
        <v>0</v>
      </c>
      <c r="AG77" t="str">
        <f>'AEO 53'!AJ177</f>
        <v>- -</v>
      </c>
    </row>
    <row r="78" spans="1:33" x14ac:dyDescent="0.2">
      <c r="A78" t="str">
        <f>'AEO 53'!A178</f>
        <v>Large Pickup</v>
      </c>
      <c r="B78">
        <f>'AEO 53'!E178</f>
        <v>0</v>
      </c>
      <c r="C78">
        <f>'AEO 53'!F178</f>
        <v>0</v>
      </c>
      <c r="D78">
        <f>'AEO 53'!G178</f>
        <v>0</v>
      </c>
      <c r="E78">
        <f>'AEO 53'!H178</f>
        <v>0</v>
      </c>
      <c r="F78">
        <f>'AEO 53'!I178</f>
        <v>0</v>
      </c>
      <c r="G78">
        <f>'AEO 53'!J178</f>
        <v>0</v>
      </c>
      <c r="H78">
        <f>'AEO 53'!K178</f>
        <v>0</v>
      </c>
      <c r="I78">
        <f>'AEO 53'!L178</f>
        <v>0</v>
      </c>
      <c r="J78">
        <f>'AEO 53'!M178</f>
        <v>0</v>
      </c>
      <c r="K78">
        <f>'AEO 53'!N178</f>
        <v>0</v>
      </c>
      <c r="L78">
        <f>'AEO 53'!O178</f>
        <v>0</v>
      </c>
      <c r="M78">
        <f>'AEO 53'!P178</f>
        <v>0</v>
      </c>
      <c r="N78">
        <f>'AEO 53'!Q178</f>
        <v>0</v>
      </c>
      <c r="O78">
        <f>'AEO 53'!R178</f>
        <v>0</v>
      </c>
      <c r="P78">
        <f>'AEO 53'!S178</f>
        <v>0</v>
      </c>
      <c r="Q78">
        <f>'AEO 53'!T178</f>
        <v>0</v>
      </c>
      <c r="R78">
        <f>'AEO 53'!U178</f>
        <v>0</v>
      </c>
      <c r="S78">
        <f>'AEO 53'!V178</f>
        <v>0</v>
      </c>
      <c r="T78">
        <f>'AEO 53'!W178</f>
        <v>0</v>
      </c>
      <c r="U78">
        <f>'AEO 53'!X178</f>
        <v>0</v>
      </c>
      <c r="V78">
        <f>'AEO 53'!Y178</f>
        <v>0</v>
      </c>
      <c r="W78">
        <f>'AEO 53'!Z178</f>
        <v>0</v>
      </c>
      <c r="X78">
        <f>'AEO 53'!AA178</f>
        <v>0</v>
      </c>
      <c r="Y78">
        <f>'AEO 53'!AB178</f>
        <v>0</v>
      </c>
      <c r="Z78">
        <f>'AEO 53'!AC178</f>
        <v>0</v>
      </c>
      <c r="AA78">
        <f>'AEO 53'!AD178</f>
        <v>0</v>
      </c>
      <c r="AB78">
        <f>'AEO 53'!AE178</f>
        <v>0</v>
      </c>
      <c r="AC78">
        <f>'AEO 53'!AF178</f>
        <v>0</v>
      </c>
      <c r="AD78">
        <f>'AEO 53'!AG178</f>
        <v>0</v>
      </c>
      <c r="AE78">
        <f>'AEO 53'!AH178</f>
        <v>0</v>
      </c>
      <c r="AF78">
        <f>'AEO 53'!AI178</f>
        <v>0</v>
      </c>
      <c r="AG78" t="str">
        <f>'AEO 53'!AJ178</f>
        <v>- -</v>
      </c>
    </row>
    <row r="79" spans="1:33" x14ac:dyDescent="0.2">
      <c r="A79" t="str">
        <f>'AEO 53'!A179</f>
        <v>Small Van</v>
      </c>
      <c r="B79">
        <f>'AEO 53'!E179</f>
        <v>0</v>
      </c>
      <c r="C79">
        <f>'AEO 53'!F179</f>
        <v>0</v>
      </c>
      <c r="D79">
        <f>'AEO 53'!G179</f>
        <v>0</v>
      </c>
      <c r="E79">
        <f>'AEO 53'!H179</f>
        <v>0</v>
      </c>
      <c r="F79">
        <f>'AEO 53'!I179</f>
        <v>0</v>
      </c>
      <c r="G79">
        <f>'AEO 53'!J179</f>
        <v>0</v>
      </c>
      <c r="H79">
        <f>'AEO 53'!K179</f>
        <v>0</v>
      </c>
      <c r="I79">
        <f>'AEO 53'!L179</f>
        <v>0</v>
      </c>
      <c r="J79">
        <f>'AEO 53'!M179</f>
        <v>0</v>
      </c>
      <c r="K79">
        <f>'AEO 53'!N179</f>
        <v>0</v>
      </c>
      <c r="L79">
        <f>'AEO 53'!O179</f>
        <v>0</v>
      </c>
      <c r="M79">
        <f>'AEO 53'!P179</f>
        <v>0</v>
      </c>
      <c r="N79">
        <f>'AEO 53'!Q179</f>
        <v>0</v>
      </c>
      <c r="O79">
        <f>'AEO 53'!R179</f>
        <v>0</v>
      </c>
      <c r="P79">
        <f>'AEO 53'!S179</f>
        <v>0</v>
      </c>
      <c r="Q79">
        <f>'AEO 53'!T179</f>
        <v>0</v>
      </c>
      <c r="R79">
        <f>'AEO 53'!U179</f>
        <v>0</v>
      </c>
      <c r="S79">
        <f>'AEO 53'!V179</f>
        <v>0</v>
      </c>
      <c r="T79">
        <f>'AEO 53'!W179</f>
        <v>0</v>
      </c>
      <c r="U79">
        <f>'AEO 53'!X179</f>
        <v>0</v>
      </c>
      <c r="V79">
        <f>'AEO 53'!Y179</f>
        <v>0</v>
      </c>
      <c r="W79">
        <f>'AEO 53'!Z179</f>
        <v>0</v>
      </c>
      <c r="X79">
        <f>'AEO 53'!AA179</f>
        <v>0</v>
      </c>
      <c r="Y79">
        <f>'AEO 53'!AB179</f>
        <v>0</v>
      </c>
      <c r="Z79">
        <f>'AEO 53'!AC179</f>
        <v>0</v>
      </c>
      <c r="AA79">
        <f>'AEO 53'!AD179</f>
        <v>0</v>
      </c>
      <c r="AB79">
        <f>'AEO 53'!AE179</f>
        <v>0</v>
      </c>
      <c r="AC79">
        <f>'AEO 53'!AF179</f>
        <v>0</v>
      </c>
      <c r="AD79">
        <f>'AEO 53'!AG179</f>
        <v>0</v>
      </c>
      <c r="AE79">
        <f>'AEO 53'!AH179</f>
        <v>0</v>
      </c>
      <c r="AF79">
        <f>'AEO 53'!AI179</f>
        <v>0</v>
      </c>
      <c r="AG79" t="str">
        <f>'AEO 53'!AJ179</f>
        <v>- -</v>
      </c>
    </row>
    <row r="80" spans="1:33" x14ac:dyDescent="0.2">
      <c r="A80" t="str">
        <f>'AEO 53'!A180</f>
        <v>Large Van</v>
      </c>
      <c r="B80">
        <f>'AEO 53'!E180</f>
        <v>0</v>
      </c>
      <c r="C80">
        <f>'AEO 53'!F180</f>
        <v>0</v>
      </c>
      <c r="D80">
        <f>'AEO 53'!G180</f>
        <v>0</v>
      </c>
      <c r="E80">
        <f>'AEO 53'!H180</f>
        <v>0</v>
      </c>
      <c r="F80">
        <f>'AEO 53'!I180</f>
        <v>0</v>
      </c>
      <c r="G80">
        <f>'AEO 53'!J180</f>
        <v>0</v>
      </c>
      <c r="H80">
        <f>'AEO 53'!K180</f>
        <v>0</v>
      </c>
      <c r="I80">
        <f>'AEO 53'!L180</f>
        <v>0</v>
      </c>
      <c r="J80">
        <f>'AEO 53'!M180</f>
        <v>0</v>
      </c>
      <c r="K80">
        <f>'AEO 53'!N180</f>
        <v>0</v>
      </c>
      <c r="L80">
        <f>'AEO 53'!O180</f>
        <v>0</v>
      </c>
      <c r="M80">
        <f>'AEO 53'!P180</f>
        <v>0</v>
      </c>
      <c r="N80">
        <f>'AEO 53'!Q180</f>
        <v>0</v>
      </c>
      <c r="O80">
        <f>'AEO 53'!R180</f>
        <v>0</v>
      </c>
      <c r="P80">
        <f>'AEO 53'!S180</f>
        <v>0</v>
      </c>
      <c r="Q80">
        <f>'AEO 53'!T180</f>
        <v>0</v>
      </c>
      <c r="R80">
        <f>'AEO 53'!U180</f>
        <v>0</v>
      </c>
      <c r="S80">
        <f>'AEO 53'!V180</f>
        <v>0</v>
      </c>
      <c r="T80">
        <f>'AEO 53'!W180</f>
        <v>0</v>
      </c>
      <c r="U80">
        <f>'AEO 53'!X180</f>
        <v>0</v>
      </c>
      <c r="V80">
        <f>'AEO 53'!Y180</f>
        <v>0</v>
      </c>
      <c r="W80">
        <f>'AEO 53'!Z180</f>
        <v>0</v>
      </c>
      <c r="X80">
        <f>'AEO 53'!AA180</f>
        <v>0</v>
      </c>
      <c r="Y80">
        <f>'AEO 53'!AB180</f>
        <v>0</v>
      </c>
      <c r="Z80">
        <f>'AEO 53'!AC180</f>
        <v>0</v>
      </c>
      <c r="AA80">
        <f>'AEO 53'!AD180</f>
        <v>0</v>
      </c>
      <c r="AB80">
        <f>'AEO 53'!AE180</f>
        <v>0</v>
      </c>
      <c r="AC80">
        <f>'AEO 53'!AF180</f>
        <v>0</v>
      </c>
      <c r="AD80">
        <f>'AEO 53'!AG180</f>
        <v>0</v>
      </c>
      <c r="AE80">
        <f>'AEO 53'!AH180</f>
        <v>0</v>
      </c>
      <c r="AF80">
        <f>'AEO 53'!AI180</f>
        <v>0</v>
      </c>
      <c r="AG80" t="str">
        <f>'AEO 53'!AJ180</f>
        <v>- -</v>
      </c>
    </row>
    <row r="81" spans="1:33" x14ac:dyDescent="0.2">
      <c r="A81" t="str">
        <f>'AEO 53'!A181</f>
        <v>Small Utility</v>
      </c>
      <c r="B81">
        <f>'AEO 53'!E181</f>
        <v>0</v>
      </c>
      <c r="C81">
        <f>'AEO 53'!F181</f>
        <v>0</v>
      </c>
      <c r="D81">
        <f>'AEO 53'!G181</f>
        <v>0</v>
      </c>
      <c r="E81">
        <f>'AEO 53'!H181</f>
        <v>0</v>
      </c>
      <c r="F81">
        <f>'AEO 53'!I181</f>
        <v>0</v>
      </c>
      <c r="G81">
        <f>'AEO 53'!J181</f>
        <v>0</v>
      </c>
      <c r="H81">
        <f>'AEO 53'!K181</f>
        <v>0</v>
      </c>
      <c r="I81">
        <f>'AEO 53'!L181</f>
        <v>0</v>
      </c>
      <c r="J81">
        <f>'AEO 53'!M181</f>
        <v>0</v>
      </c>
      <c r="K81">
        <f>'AEO 53'!N181</f>
        <v>0</v>
      </c>
      <c r="L81">
        <f>'AEO 53'!O181</f>
        <v>0</v>
      </c>
      <c r="M81">
        <f>'AEO 53'!P181</f>
        <v>0</v>
      </c>
      <c r="N81">
        <f>'AEO 53'!Q181</f>
        <v>0</v>
      </c>
      <c r="O81">
        <f>'AEO 53'!R181</f>
        <v>0</v>
      </c>
      <c r="P81">
        <f>'AEO 53'!S181</f>
        <v>0</v>
      </c>
      <c r="Q81">
        <f>'AEO 53'!T181</f>
        <v>0</v>
      </c>
      <c r="R81">
        <f>'AEO 53'!U181</f>
        <v>0</v>
      </c>
      <c r="S81">
        <f>'AEO 53'!V181</f>
        <v>0</v>
      </c>
      <c r="T81">
        <f>'AEO 53'!W181</f>
        <v>0</v>
      </c>
      <c r="U81">
        <f>'AEO 53'!X181</f>
        <v>0</v>
      </c>
      <c r="V81">
        <f>'AEO 53'!Y181</f>
        <v>0</v>
      </c>
      <c r="W81">
        <f>'AEO 53'!Z181</f>
        <v>0</v>
      </c>
      <c r="X81">
        <f>'AEO 53'!AA181</f>
        <v>0</v>
      </c>
      <c r="Y81">
        <f>'AEO 53'!AB181</f>
        <v>0</v>
      </c>
      <c r="Z81">
        <f>'AEO 53'!AC181</f>
        <v>0</v>
      </c>
      <c r="AA81">
        <f>'AEO 53'!AD181</f>
        <v>0</v>
      </c>
      <c r="AB81">
        <f>'AEO 53'!AE181</f>
        <v>0</v>
      </c>
      <c r="AC81">
        <f>'AEO 53'!AF181</f>
        <v>0</v>
      </c>
      <c r="AD81">
        <f>'AEO 53'!AG181</f>
        <v>0</v>
      </c>
      <c r="AE81">
        <f>'AEO 53'!AH181</f>
        <v>0</v>
      </c>
      <c r="AF81">
        <f>'AEO 53'!AI181</f>
        <v>0</v>
      </c>
      <c r="AG81" t="str">
        <f>'AEO 53'!AJ181</f>
        <v>- -</v>
      </c>
    </row>
    <row r="82" spans="1:33" x14ac:dyDescent="0.2">
      <c r="A82" t="str">
        <f>'AEO 53'!A182</f>
        <v>Large Utility</v>
      </c>
      <c r="B82">
        <f>'AEO 53'!E182</f>
        <v>0</v>
      </c>
      <c r="C82">
        <f>'AEO 53'!F182</f>
        <v>0</v>
      </c>
      <c r="D82">
        <f>'AEO 53'!G182</f>
        <v>0</v>
      </c>
      <c r="E82">
        <f>'AEO 53'!H182</f>
        <v>0</v>
      </c>
      <c r="F82">
        <f>'AEO 53'!I182</f>
        <v>0</v>
      </c>
      <c r="G82">
        <f>'AEO 53'!J182</f>
        <v>0</v>
      </c>
      <c r="H82">
        <f>'AEO 53'!K182</f>
        <v>0</v>
      </c>
      <c r="I82">
        <f>'AEO 53'!L182</f>
        <v>0</v>
      </c>
      <c r="J82">
        <f>'AEO 53'!M182</f>
        <v>0</v>
      </c>
      <c r="K82">
        <f>'AEO 53'!N182</f>
        <v>0</v>
      </c>
      <c r="L82">
        <f>'AEO 53'!O182</f>
        <v>0</v>
      </c>
      <c r="M82">
        <f>'AEO 53'!P182</f>
        <v>0</v>
      </c>
      <c r="N82">
        <f>'AEO 53'!Q182</f>
        <v>0</v>
      </c>
      <c r="O82">
        <f>'AEO 53'!R182</f>
        <v>0</v>
      </c>
      <c r="P82">
        <f>'AEO 53'!S182</f>
        <v>0</v>
      </c>
      <c r="Q82">
        <f>'AEO 53'!T182</f>
        <v>0</v>
      </c>
      <c r="R82">
        <f>'AEO 53'!U182</f>
        <v>0</v>
      </c>
      <c r="S82">
        <f>'AEO 53'!V182</f>
        <v>0</v>
      </c>
      <c r="T82">
        <f>'AEO 53'!W182</f>
        <v>0</v>
      </c>
      <c r="U82">
        <f>'AEO 53'!X182</f>
        <v>0</v>
      </c>
      <c r="V82">
        <f>'AEO 53'!Y182</f>
        <v>0</v>
      </c>
      <c r="W82">
        <f>'AEO 53'!Z182</f>
        <v>0</v>
      </c>
      <c r="X82">
        <f>'AEO 53'!AA182</f>
        <v>0</v>
      </c>
      <c r="Y82">
        <f>'AEO 53'!AB182</f>
        <v>0</v>
      </c>
      <c r="Z82">
        <f>'AEO 53'!AC182</f>
        <v>0</v>
      </c>
      <c r="AA82">
        <f>'AEO 53'!AD182</f>
        <v>0</v>
      </c>
      <c r="AB82">
        <f>'AEO 53'!AE182</f>
        <v>0</v>
      </c>
      <c r="AC82">
        <f>'AEO 53'!AF182</f>
        <v>0</v>
      </c>
      <c r="AD82">
        <f>'AEO 53'!AG182</f>
        <v>0</v>
      </c>
      <c r="AE82">
        <f>'AEO 53'!AH182</f>
        <v>0</v>
      </c>
      <c r="AF82">
        <f>'AEO 53'!AI182</f>
        <v>0</v>
      </c>
      <c r="AG82" t="str">
        <f>'AEO 53'!AJ182</f>
        <v>- -</v>
      </c>
    </row>
    <row r="83" spans="1:33" x14ac:dyDescent="0.2">
      <c r="A83" t="str">
        <f>'AEO 53'!A183</f>
        <v>Small Crossover Trucks</v>
      </c>
      <c r="B83">
        <f>'AEO 53'!E183</f>
        <v>0</v>
      </c>
      <c r="C83">
        <f>'AEO 53'!F183</f>
        <v>0</v>
      </c>
      <c r="D83">
        <f>'AEO 53'!G183</f>
        <v>0</v>
      </c>
      <c r="E83">
        <f>'AEO 53'!H183</f>
        <v>0</v>
      </c>
      <c r="F83">
        <f>'AEO 53'!I183</f>
        <v>0</v>
      </c>
      <c r="G83">
        <f>'AEO 53'!J183</f>
        <v>0</v>
      </c>
      <c r="H83">
        <f>'AEO 53'!K183</f>
        <v>0</v>
      </c>
      <c r="I83">
        <f>'AEO 53'!L183</f>
        <v>0</v>
      </c>
      <c r="J83">
        <f>'AEO 53'!M183</f>
        <v>0</v>
      </c>
      <c r="K83">
        <f>'AEO 53'!N183</f>
        <v>0</v>
      </c>
      <c r="L83">
        <f>'AEO 53'!O183</f>
        <v>0</v>
      </c>
      <c r="M83">
        <f>'AEO 53'!P183</f>
        <v>0</v>
      </c>
      <c r="N83">
        <f>'AEO 53'!Q183</f>
        <v>0</v>
      </c>
      <c r="O83">
        <f>'AEO 53'!R183</f>
        <v>0</v>
      </c>
      <c r="P83">
        <f>'AEO 53'!S183</f>
        <v>0</v>
      </c>
      <c r="Q83">
        <f>'AEO 53'!T183</f>
        <v>0</v>
      </c>
      <c r="R83">
        <f>'AEO 53'!U183</f>
        <v>0</v>
      </c>
      <c r="S83">
        <f>'AEO 53'!V183</f>
        <v>0</v>
      </c>
      <c r="T83">
        <f>'AEO 53'!W183</f>
        <v>0</v>
      </c>
      <c r="U83">
        <f>'AEO 53'!X183</f>
        <v>0</v>
      </c>
      <c r="V83">
        <f>'AEO 53'!Y183</f>
        <v>0</v>
      </c>
      <c r="W83">
        <f>'AEO 53'!Z183</f>
        <v>0</v>
      </c>
      <c r="X83">
        <f>'AEO 53'!AA183</f>
        <v>0</v>
      </c>
      <c r="Y83">
        <f>'AEO 53'!AB183</f>
        <v>0</v>
      </c>
      <c r="Z83">
        <f>'AEO 53'!AC183</f>
        <v>0</v>
      </c>
      <c r="AA83">
        <f>'AEO 53'!AD183</f>
        <v>0</v>
      </c>
      <c r="AB83">
        <f>'AEO 53'!AE183</f>
        <v>0</v>
      </c>
      <c r="AC83">
        <f>'AEO 53'!AF183</f>
        <v>0</v>
      </c>
      <c r="AD83">
        <f>'AEO 53'!AG183</f>
        <v>0</v>
      </c>
      <c r="AE83">
        <f>'AEO 53'!AH183</f>
        <v>0</v>
      </c>
      <c r="AF83">
        <f>'AEO 53'!AI183</f>
        <v>0</v>
      </c>
      <c r="AG83" t="str">
        <f>'AEO 53'!AJ183</f>
        <v>- -</v>
      </c>
    </row>
    <row r="84" spans="1:33" x14ac:dyDescent="0.2">
      <c r="A84" t="str">
        <f>'AEO 53'!A184</f>
        <v>Large Crossover Trucks</v>
      </c>
      <c r="B84">
        <f>'AEO 53'!E184</f>
        <v>0</v>
      </c>
      <c r="C84">
        <f>'AEO 53'!F184</f>
        <v>0</v>
      </c>
      <c r="D84">
        <f>'AEO 53'!G184</f>
        <v>0</v>
      </c>
      <c r="E84">
        <f>'AEO 53'!H184</f>
        <v>0</v>
      </c>
      <c r="F84">
        <f>'AEO 53'!I184</f>
        <v>0</v>
      </c>
      <c r="G84">
        <f>'AEO 53'!J184</f>
        <v>0</v>
      </c>
      <c r="H84">
        <f>'AEO 53'!K184</f>
        <v>0</v>
      </c>
      <c r="I84">
        <f>'AEO 53'!L184</f>
        <v>0</v>
      </c>
      <c r="J84">
        <f>'AEO 53'!M184</f>
        <v>0</v>
      </c>
      <c r="K84">
        <f>'AEO 53'!N184</f>
        <v>0</v>
      </c>
      <c r="L84">
        <f>'AEO 53'!O184</f>
        <v>0</v>
      </c>
      <c r="M84">
        <f>'AEO 53'!P184</f>
        <v>0</v>
      </c>
      <c r="N84">
        <f>'AEO 53'!Q184</f>
        <v>0</v>
      </c>
      <c r="O84">
        <f>'AEO 53'!R184</f>
        <v>0</v>
      </c>
      <c r="P84">
        <f>'AEO 53'!S184</f>
        <v>0</v>
      </c>
      <c r="Q84">
        <f>'AEO 53'!T184</f>
        <v>0</v>
      </c>
      <c r="R84">
        <f>'AEO 53'!U184</f>
        <v>0</v>
      </c>
      <c r="S84">
        <f>'AEO 53'!V184</f>
        <v>0</v>
      </c>
      <c r="T84">
        <f>'AEO 53'!W184</f>
        <v>0</v>
      </c>
      <c r="U84">
        <f>'AEO 53'!X184</f>
        <v>0</v>
      </c>
      <c r="V84">
        <f>'AEO 53'!Y184</f>
        <v>0</v>
      </c>
      <c r="W84">
        <f>'AEO 53'!Z184</f>
        <v>0</v>
      </c>
      <c r="X84">
        <f>'AEO 53'!AA184</f>
        <v>0</v>
      </c>
      <c r="Y84">
        <f>'AEO 53'!AB184</f>
        <v>0</v>
      </c>
      <c r="Z84">
        <f>'AEO 53'!AC184</f>
        <v>0</v>
      </c>
      <c r="AA84">
        <f>'AEO 53'!AD184</f>
        <v>0</v>
      </c>
      <c r="AB84">
        <f>'AEO 53'!AE184</f>
        <v>0</v>
      </c>
      <c r="AC84">
        <f>'AEO 53'!AF184</f>
        <v>0</v>
      </c>
      <c r="AD84">
        <f>'AEO 53'!AG184</f>
        <v>0</v>
      </c>
      <c r="AE84">
        <f>'AEO 53'!AH184</f>
        <v>0</v>
      </c>
      <c r="AF84">
        <f>'AEO 53'!AI184</f>
        <v>0</v>
      </c>
      <c r="AG84" t="str">
        <f>'AEO 53'!AJ184</f>
        <v>- -</v>
      </c>
    </row>
    <row r="86" spans="1:33" x14ac:dyDescent="0.2">
      <c r="A86" t="s">
        <v>23</v>
      </c>
    </row>
    <row r="87" spans="1:33" x14ac:dyDescent="0.2">
      <c r="A87" t="str">
        <f>'AEO 53'!A186</f>
        <v>Mini-compact Cars</v>
      </c>
      <c r="B87">
        <f>'AEO 53'!E186</f>
        <v>0</v>
      </c>
      <c r="C87">
        <f>'AEO 53'!F186</f>
        <v>0</v>
      </c>
      <c r="D87">
        <f>'AEO 53'!G186</f>
        <v>0</v>
      </c>
      <c r="E87">
        <f>'AEO 53'!H186</f>
        <v>0</v>
      </c>
      <c r="F87">
        <f>'AEO 53'!I186</f>
        <v>0</v>
      </c>
      <c r="G87">
        <f>'AEO 53'!J186</f>
        <v>0</v>
      </c>
      <c r="H87">
        <f>'AEO 53'!K186</f>
        <v>0</v>
      </c>
      <c r="I87">
        <f>'AEO 53'!L186</f>
        <v>0</v>
      </c>
      <c r="J87">
        <f>'AEO 53'!M186</f>
        <v>0</v>
      </c>
      <c r="K87">
        <f>'AEO 53'!N186</f>
        <v>0</v>
      </c>
      <c r="L87">
        <f>'AEO 53'!O186</f>
        <v>0</v>
      </c>
      <c r="M87">
        <f>'AEO 53'!P186</f>
        <v>0</v>
      </c>
      <c r="N87">
        <f>'AEO 53'!Q186</f>
        <v>0</v>
      </c>
      <c r="O87">
        <f>'AEO 53'!R186</f>
        <v>0</v>
      </c>
      <c r="P87">
        <f>'AEO 53'!S186</f>
        <v>0</v>
      </c>
      <c r="Q87">
        <f>'AEO 53'!T186</f>
        <v>0</v>
      </c>
      <c r="R87">
        <f>'AEO 53'!U186</f>
        <v>0</v>
      </c>
      <c r="S87">
        <f>'AEO 53'!V186</f>
        <v>0</v>
      </c>
      <c r="T87">
        <f>'AEO 53'!W186</f>
        <v>0</v>
      </c>
      <c r="U87">
        <f>'AEO 53'!X186</f>
        <v>0</v>
      </c>
      <c r="V87">
        <f>'AEO 53'!Y186</f>
        <v>0</v>
      </c>
      <c r="W87">
        <f>'AEO 53'!Z186</f>
        <v>0</v>
      </c>
      <c r="X87">
        <f>'AEO 53'!AA186</f>
        <v>0</v>
      </c>
      <c r="Y87">
        <f>'AEO 53'!AB186</f>
        <v>0</v>
      </c>
      <c r="Z87">
        <f>'AEO 53'!AC186</f>
        <v>0</v>
      </c>
      <c r="AA87">
        <f>'AEO 53'!AD186</f>
        <v>0</v>
      </c>
      <c r="AB87">
        <f>'AEO 53'!AE186</f>
        <v>0</v>
      </c>
      <c r="AC87">
        <f>'AEO 53'!AF186</f>
        <v>0</v>
      </c>
      <c r="AD87">
        <f>'AEO 53'!AG186</f>
        <v>0</v>
      </c>
      <c r="AE87">
        <f>'AEO 53'!AH186</f>
        <v>0</v>
      </c>
      <c r="AF87">
        <f>'AEO 53'!AI186</f>
        <v>0</v>
      </c>
      <c r="AG87" t="str">
        <f>'AEO 53'!AJ186</f>
        <v>- -</v>
      </c>
    </row>
    <row r="88" spans="1:33" x14ac:dyDescent="0.2">
      <c r="A88" t="str">
        <f>'AEO 53'!A187</f>
        <v>Subcompact Cars</v>
      </c>
      <c r="B88">
        <f>'AEO 53'!E187</f>
        <v>58.685035999999997</v>
      </c>
      <c r="C88">
        <f>'AEO 53'!F187</f>
        <v>58.298392999999997</v>
      </c>
      <c r="D88">
        <f>'AEO 53'!G187</f>
        <v>57.906441000000001</v>
      </c>
      <c r="E88">
        <f>'AEO 53'!H187</f>
        <v>57.534733000000003</v>
      </c>
      <c r="F88">
        <f>'AEO 53'!I187</f>
        <v>57.215580000000003</v>
      </c>
      <c r="G88">
        <f>'AEO 53'!J187</f>
        <v>57.089779</v>
      </c>
      <c r="H88">
        <f>'AEO 53'!K187</f>
        <v>56.899192999999997</v>
      </c>
      <c r="I88">
        <f>'AEO 53'!L187</f>
        <v>56.627094</v>
      </c>
      <c r="J88">
        <f>'AEO 53'!M187</f>
        <v>56.365169999999999</v>
      </c>
      <c r="K88">
        <f>'AEO 53'!N187</f>
        <v>56.139000000000003</v>
      </c>
      <c r="L88">
        <f>'AEO 53'!O187</f>
        <v>55.941462999999999</v>
      </c>
      <c r="M88">
        <f>'AEO 53'!P187</f>
        <v>55.763126</v>
      </c>
      <c r="N88">
        <f>'AEO 53'!Q187</f>
        <v>55.602314</v>
      </c>
      <c r="O88">
        <f>'AEO 53'!R187</f>
        <v>55.458775000000003</v>
      </c>
      <c r="P88">
        <f>'AEO 53'!S187</f>
        <v>55.310284000000003</v>
      </c>
      <c r="Q88">
        <f>'AEO 53'!T187</f>
        <v>55.173915999999998</v>
      </c>
      <c r="R88">
        <f>'AEO 53'!U187</f>
        <v>55.051558999999997</v>
      </c>
      <c r="S88">
        <f>'AEO 53'!V187</f>
        <v>54.944671999999997</v>
      </c>
      <c r="T88">
        <f>'AEO 53'!W187</f>
        <v>54.855007000000001</v>
      </c>
      <c r="U88">
        <f>'AEO 53'!X187</f>
        <v>54.779415</v>
      </c>
      <c r="V88">
        <f>'AEO 53'!Y187</f>
        <v>54.718800000000002</v>
      </c>
      <c r="W88">
        <f>'AEO 53'!Z187</f>
        <v>54.724735000000003</v>
      </c>
      <c r="X88">
        <f>'AEO 53'!AA187</f>
        <v>54.731785000000002</v>
      </c>
      <c r="Y88">
        <f>'AEO 53'!AB187</f>
        <v>54.738930000000003</v>
      </c>
      <c r="Z88">
        <f>'AEO 53'!AC187</f>
        <v>54.746906000000003</v>
      </c>
      <c r="AA88">
        <f>'AEO 53'!AD187</f>
        <v>54.755485999999998</v>
      </c>
      <c r="AB88">
        <f>'AEO 53'!AE187</f>
        <v>54.764434999999999</v>
      </c>
      <c r="AC88">
        <f>'AEO 53'!AF187</f>
        <v>54.773417999999999</v>
      </c>
      <c r="AD88">
        <f>'AEO 53'!AG187</f>
        <v>54.782859999999999</v>
      </c>
      <c r="AE88">
        <f>'AEO 53'!AH187</f>
        <v>54.792862</v>
      </c>
      <c r="AF88">
        <f>'AEO 53'!AI187</f>
        <v>54.782741999999999</v>
      </c>
      <c r="AG88">
        <f>'AEO 53'!AJ187</f>
        <v>-2E-3</v>
      </c>
    </row>
    <row r="89" spans="1:33" x14ac:dyDescent="0.2">
      <c r="A89" t="str">
        <f>'AEO 53'!A188</f>
        <v>Compact Cars</v>
      </c>
      <c r="B89">
        <f>'AEO 53'!E188</f>
        <v>46.553417000000003</v>
      </c>
      <c r="C89">
        <f>'AEO 53'!F188</f>
        <v>46.2742</v>
      </c>
      <c r="D89">
        <f>'AEO 53'!G188</f>
        <v>45.944781999999996</v>
      </c>
      <c r="E89">
        <f>'AEO 53'!H188</f>
        <v>45.682952999999998</v>
      </c>
      <c r="F89">
        <f>'AEO 53'!I188</f>
        <v>45.400848000000003</v>
      </c>
      <c r="G89">
        <f>'AEO 53'!J188</f>
        <v>45.237000000000002</v>
      </c>
      <c r="H89">
        <f>'AEO 53'!K188</f>
        <v>44.948672999999999</v>
      </c>
      <c r="I89">
        <f>'AEO 53'!L188</f>
        <v>44.687415999999999</v>
      </c>
      <c r="J89">
        <f>'AEO 53'!M188</f>
        <v>44.442355999999997</v>
      </c>
      <c r="K89">
        <f>'AEO 53'!N188</f>
        <v>44.230099000000003</v>
      </c>
      <c r="L89">
        <f>'AEO 53'!O188</f>
        <v>44.045344999999998</v>
      </c>
      <c r="M89">
        <f>'AEO 53'!P188</f>
        <v>43.879013</v>
      </c>
      <c r="N89">
        <f>'AEO 53'!Q188</f>
        <v>43.729495999999997</v>
      </c>
      <c r="O89">
        <f>'AEO 53'!R188</f>
        <v>43.596615</v>
      </c>
      <c r="P89">
        <f>'AEO 53'!S188</f>
        <v>43.457836</v>
      </c>
      <c r="Q89">
        <f>'AEO 53'!T188</f>
        <v>43.330131999999999</v>
      </c>
      <c r="R89">
        <f>'AEO 53'!U188</f>
        <v>43.216923000000001</v>
      </c>
      <c r="S89">
        <f>'AEO 53'!V188</f>
        <v>43.118343000000003</v>
      </c>
      <c r="T89">
        <f>'AEO 53'!W188</f>
        <v>43.034213999999999</v>
      </c>
      <c r="U89">
        <f>'AEO 53'!X188</f>
        <v>42.964309999999998</v>
      </c>
      <c r="V89">
        <f>'AEO 53'!Y188</f>
        <v>42.908298000000002</v>
      </c>
      <c r="W89">
        <f>'AEO 53'!Z188</f>
        <v>42.915455000000001</v>
      </c>
      <c r="X89">
        <f>'AEO 53'!AA188</f>
        <v>42.923264000000003</v>
      </c>
      <c r="Y89">
        <f>'AEO 53'!AB188</f>
        <v>42.931637000000002</v>
      </c>
      <c r="Z89">
        <f>'AEO 53'!AC188</f>
        <v>42.940578000000002</v>
      </c>
      <c r="AA89">
        <f>'AEO 53'!AD188</f>
        <v>42.950015999999998</v>
      </c>
      <c r="AB89">
        <f>'AEO 53'!AE188</f>
        <v>42.959763000000002</v>
      </c>
      <c r="AC89">
        <f>'AEO 53'!AF188</f>
        <v>42.969887</v>
      </c>
      <c r="AD89">
        <f>'AEO 53'!AG188</f>
        <v>42.980407999999997</v>
      </c>
      <c r="AE89">
        <f>'AEO 53'!AH188</f>
        <v>42.991157999999999</v>
      </c>
      <c r="AF89">
        <f>'AEO 53'!AI188</f>
        <v>42.981940999999999</v>
      </c>
      <c r="AG89">
        <f>'AEO 53'!AJ188</f>
        <v>-3.0000000000000001E-3</v>
      </c>
    </row>
    <row r="90" spans="1:33" x14ac:dyDescent="0.2">
      <c r="A90" t="str">
        <f>'AEO 53'!A189</f>
        <v>Midsize Cars</v>
      </c>
      <c r="B90">
        <f>'AEO 53'!E189</f>
        <v>46.540622999999997</v>
      </c>
      <c r="C90">
        <f>'AEO 53'!F189</f>
        <v>46.112476000000001</v>
      </c>
      <c r="D90">
        <f>'AEO 53'!G189</f>
        <v>45.679169000000002</v>
      </c>
      <c r="E90">
        <f>'AEO 53'!H189</f>
        <v>45.311915999999997</v>
      </c>
      <c r="F90">
        <f>'AEO 53'!I189</f>
        <v>44.952292999999997</v>
      </c>
      <c r="G90">
        <f>'AEO 53'!J189</f>
        <v>44.642952000000001</v>
      </c>
      <c r="H90">
        <f>'AEO 53'!K189</f>
        <v>44.328499000000001</v>
      </c>
      <c r="I90">
        <f>'AEO 53'!L189</f>
        <v>43.998866999999997</v>
      </c>
      <c r="J90">
        <f>'AEO 53'!M189</f>
        <v>43.694282999999999</v>
      </c>
      <c r="K90">
        <f>'AEO 53'!N189</f>
        <v>43.434325999999999</v>
      </c>
      <c r="L90">
        <f>'AEO 53'!O189</f>
        <v>43.211894999999998</v>
      </c>
      <c r="M90">
        <f>'AEO 53'!P189</f>
        <v>43.016295999999997</v>
      </c>
      <c r="N90">
        <f>'AEO 53'!Q189</f>
        <v>42.844577999999998</v>
      </c>
      <c r="O90">
        <f>'AEO 53'!R189</f>
        <v>42.694881000000002</v>
      </c>
      <c r="P90">
        <f>'AEO 53'!S189</f>
        <v>42.543166999999997</v>
      </c>
      <c r="Q90">
        <f>'AEO 53'!T189</f>
        <v>42.405014000000001</v>
      </c>
      <c r="R90">
        <f>'AEO 53'!U189</f>
        <v>42.283546000000001</v>
      </c>
      <c r="S90">
        <f>'AEO 53'!V189</f>
        <v>42.177795000000003</v>
      </c>
      <c r="T90">
        <f>'AEO 53'!W189</f>
        <v>42.087124000000003</v>
      </c>
      <c r="U90">
        <f>'AEO 53'!X189</f>
        <v>42.011246</v>
      </c>
      <c r="V90">
        <f>'AEO 53'!Y189</f>
        <v>41.949455</v>
      </c>
      <c r="W90">
        <f>'AEO 53'!Z189</f>
        <v>41.956833000000003</v>
      </c>
      <c r="X90">
        <f>'AEO 53'!AA189</f>
        <v>41.964680000000001</v>
      </c>
      <c r="Y90">
        <f>'AEO 53'!AB189</f>
        <v>41.973193999999999</v>
      </c>
      <c r="Z90">
        <f>'AEO 53'!AC189</f>
        <v>41.982177999999998</v>
      </c>
      <c r="AA90">
        <f>'AEO 53'!AD189</f>
        <v>41.991508000000003</v>
      </c>
      <c r="AB90">
        <f>'AEO 53'!AE189</f>
        <v>42.001148000000001</v>
      </c>
      <c r="AC90">
        <f>'AEO 53'!AF189</f>
        <v>42.011226999999998</v>
      </c>
      <c r="AD90">
        <f>'AEO 53'!AG189</f>
        <v>42.021675000000002</v>
      </c>
      <c r="AE90">
        <f>'AEO 53'!AH189</f>
        <v>42.032307000000003</v>
      </c>
      <c r="AF90">
        <f>'AEO 53'!AI189</f>
        <v>42.023009999999999</v>
      </c>
      <c r="AG90">
        <f>'AEO 53'!AJ189</f>
        <v>-3.0000000000000001E-3</v>
      </c>
    </row>
    <row r="91" spans="1:33" x14ac:dyDescent="0.2">
      <c r="A91" t="str">
        <f>'AEO 53'!A190</f>
        <v>Large Cars</v>
      </c>
      <c r="B91">
        <f>'AEO 53'!E190</f>
        <v>57.054974000000001</v>
      </c>
      <c r="C91">
        <f>'AEO 53'!F190</f>
        <v>56.473559999999999</v>
      </c>
      <c r="D91">
        <f>'AEO 53'!G190</f>
        <v>55.926712000000002</v>
      </c>
      <c r="E91">
        <f>'AEO 53'!H190</f>
        <v>55.410556999999997</v>
      </c>
      <c r="F91">
        <f>'AEO 53'!I190</f>
        <v>54.969237999999997</v>
      </c>
      <c r="G91">
        <f>'AEO 53'!J190</f>
        <v>54.538269</v>
      </c>
      <c r="H91">
        <f>'AEO 53'!K190</f>
        <v>54.116095999999999</v>
      </c>
      <c r="I91">
        <f>'AEO 53'!L190</f>
        <v>53.691265000000001</v>
      </c>
      <c r="J91">
        <f>'AEO 53'!M190</f>
        <v>53.299801000000002</v>
      </c>
      <c r="K91">
        <f>'AEO 53'!N190</f>
        <v>52.967269999999999</v>
      </c>
      <c r="L91">
        <f>'AEO 53'!O190</f>
        <v>52.685054999999998</v>
      </c>
      <c r="M91">
        <f>'AEO 53'!P190</f>
        <v>52.440277000000002</v>
      </c>
      <c r="N91">
        <f>'AEO 53'!Q190</f>
        <v>52.228335999999999</v>
      </c>
      <c r="O91">
        <f>'AEO 53'!R190</f>
        <v>52.045020999999998</v>
      </c>
      <c r="P91">
        <f>'AEO 53'!S190</f>
        <v>51.865245999999999</v>
      </c>
      <c r="Q91">
        <f>'AEO 53'!T190</f>
        <v>51.703586999999999</v>
      </c>
      <c r="R91">
        <f>'AEO 53'!U190</f>
        <v>51.561905000000003</v>
      </c>
      <c r="S91">
        <f>'AEO 53'!V190</f>
        <v>51.438212999999998</v>
      </c>
      <c r="T91">
        <f>'AEO 53'!W190</f>
        <v>51.331974000000002</v>
      </c>
      <c r="U91">
        <f>'AEO 53'!X190</f>
        <v>51.242046000000002</v>
      </c>
      <c r="V91">
        <f>'AEO 53'!Y190</f>
        <v>51.167552999999998</v>
      </c>
      <c r="W91">
        <f>'AEO 53'!Z190</f>
        <v>51.173552999999998</v>
      </c>
      <c r="X91">
        <f>'AEO 53'!AA190</f>
        <v>51.180194999999998</v>
      </c>
      <c r="Y91">
        <f>'AEO 53'!AB190</f>
        <v>51.187503999999997</v>
      </c>
      <c r="Z91">
        <f>'AEO 53'!AC190</f>
        <v>51.195388999999999</v>
      </c>
      <c r="AA91">
        <f>'AEO 53'!AD190</f>
        <v>51.203704999999999</v>
      </c>
      <c r="AB91">
        <f>'AEO 53'!AE190</f>
        <v>51.212341000000002</v>
      </c>
      <c r="AC91">
        <f>'AEO 53'!AF190</f>
        <v>51.221457999999998</v>
      </c>
      <c r="AD91">
        <f>'AEO 53'!AG190</f>
        <v>51.232208</v>
      </c>
      <c r="AE91">
        <f>'AEO 53'!AH190</f>
        <v>51.242576999999997</v>
      </c>
      <c r="AF91">
        <f>'AEO 53'!AI190</f>
        <v>51.233578000000001</v>
      </c>
      <c r="AG91">
        <f>'AEO 53'!AJ190</f>
        <v>-4.0000000000000001E-3</v>
      </c>
    </row>
    <row r="92" spans="1:33" x14ac:dyDescent="0.2">
      <c r="A92" t="str">
        <f>'AEO 53'!A191</f>
        <v>Two Seater Cars</v>
      </c>
      <c r="B92">
        <f>'AEO 53'!E191</f>
        <v>123.63664199999999</v>
      </c>
      <c r="C92">
        <f>'AEO 53'!F191</f>
        <v>123.256058</v>
      </c>
      <c r="D92">
        <f>'AEO 53'!G191</f>
        <v>122.74945099999999</v>
      </c>
      <c r="E92">
        <f>'AEO 53'!H191</f>
        <v>122.270996</v>
      </c>
      <c r="F92">
        <f>'AEO 53'!I191</f>
        <v>121.828514</v>
      </c>
      <c r="G92">
        <f>'AEO 53'!J191</f>
        <v>121.591217</v>
      </c>
      <c r="H92">
        <f>'AEO 53'!K191</f>
        <v>121.229675</v>
      </c>
      <c r="I92">
        <f>'AEO 53'!L191</f>
        <v>120.853058</v>
      </c>
      <c r="J92">
        <f>'AEO 53'!M191</f>
        <v>120.497429</v>
      </c>
      <c r="K92">
        <f>'AEO 53'!N191</f>
        <v>120.195053</v>
      </c>
      <c r="L92">
        <f>'AEO 53'!O191</f>
        <v>119.937996</v>
      </c>
      <c r="M92">
        <f>'AEO 53'!P191</f>
        <v>119.715958</v>
      </c>
      <c r="N92">
        <f>'AEO 53'!Q191</f>
        <v>119.52224</v>
      </c>
      <c r="O92">
        <f>'AEO 53'!R191</f>
        <v>119.354187</v>
      </c>
      <c r="P92">
        <f>'AEO 53'!S191</f>
        <v>119.188759</v>
      </c>
      <c r="Q92">
        <f>'AEO 53'!T191</f>
        <v>119.041878</v>
      </c>
      <c r="R92">
        <f>'AEO 53'!U191</f>
        <v>118.91211699999999</v>
      </c>
      <c r="S92">
        <f>'AEO 53'!V191</f>
        <v>118.79817199999999</v>
      </c>
      <c r="T92">
        <f>'AEO 53'!W191</f>
        <v>118.703064</v>
      </c>
      <c r="U92">
        <f>'AEO 53'!X191</f>
        <v>118.621407</v>
      </c>
      <c r="V92">
        <f>'AEO 53'!Y191</f>
        <v>118.55452</v>
      </c>
      <c r="W92">
        <f>'AEO 53'!Z191</f>
        <v>118.56141700000001</v>
      </c>
      <c r="X92">
        <f>'AEO 53'!AA191</f>
        <v>118.56925200000001</v>
      </c>
      <c r="Y92">
        <f>'AEO 53'!AB191</f>
        <v>118.577347</v>
      </c>
      <c r="Z92">
        <f>'AEO 53'!AC191</f>
        <v>118.58620500000001</v>
      </c>
      <c r="AA92">
        <f>'AEO 53'!AD191</f>
        <v>118.595573</v>
      </c>
      <c r="AB92">
        <f>'AEO 53'!AE191</f>
        <v>118.605225</v>
      </c>
      <c r="AC92">
        <f>'AEO 53'!AF191</f>
        <v>118.615044</v>
      </c>
      <c r="AD92">
        <f>'AEO 53'!AG191</f>
        <v>118.62542000000001</v>
      </c>
      <c r="AE92">
        <f>'AEO 53'!AH191</f>
        <v>118.63610799999999</v>
      </c>
      <c r="AF92">
        <f>'AEO 53'!AI191</f>
        <v>118.626762</v>
      </c>
      <c r="AG92">
        <f>'AEO 53'!AJ191</f>
        <v>-1E-3</v>
      </c>
    </row>
    <row r="93" spans="1:33" x14ac:dyDescent="0.2">
      <c r="A93" t="str">
        <f>'AEO 53'!A192</f>
        <v>Small Crossover Cars</v>
      </c>
      <c r="B93">
        <f>'AEO 53'!E192</f>
        <v>46.846187999999998</v>
      </c>
      <c r="C93">
        <f>'AEO 53'!F192</f>
        <v>46.462158000000002</v>
      </c>
      <c r="D93">
        <f>'AEO 53'!G192</f>
        <v>46.020763000000002</v>
      </c>
      <c r="E93">
        <f>'AEO 53'!H192</f>
        <v>45.650607999999998</v>
      </c>
      <c r="F93">
        <f>'AEO 53'!I192</f>
        <v>45.275298999999997</v>
      </c>
      <c r="G93">
        <f>'AEO 53'!J192</f>
        <v>44.951714000000003</v>
      </c>
      <c r="H93">
        <f>'AEO 53'!K192</f>
        <v>44.648445000000002</v>
      </c>
      <c r="I93">
        <f>'AEO 53'!L192</f>
        <v>44.291611000000003</v>
      </c>
      <c r="J93">
        <f>'AEO 53'!M192</f>
        <v>43.963664999999999</v>
      </c>
      <c r="K93">
        <f>'AEO 53'!N192</f>
        <v>43.682293000000001</v>
      </c>
      <c r="L93">
        <f>'AEO 53'!O192</f>
        <v>43.441611999999999</v>
      </c>
      <c r="M93">
        <f>'AEO 53'!P192</f>
        <v>43.230227999999997</v>
      </c>
      <c r="N93">
        <f>'AEO 53'!Q192</f>
        <v>43.044983000000002</v>
      </c>
      <c r="O93">
        <f>'AEO 53'!R192</f>
        <v>42.883308</v>
      </c>
      <c r="P93">
        <f>'AEO 53'!S192</f>
        <v>42.721035000000001</v>
      </c>
      <c r="Q93">
        <f>'AEO 53'!T192</f>
        <v>42.573715</v>
      </c>
      <c r="R93">
        <f>'AEO 53'!U192</f>
        <v>42.444149000000003</v>
      </c>
      <c r="S93">
        <f>'AEO 53'!V192</f>
        <v>42.331195999999998</v>
      </c>
      <c r="T93">
        <f>'AEO 53'!W192</f>
        <v>42.234096999999998</v>
      </c>
      <c r="U93">
        <f>'AEO 53'!X192</f>
        <v>42.152419999999999</v>
      </c>
      <c r="V93">
        <f>'AEO 53'!Y192</f>
        <v>42.085563999999998</v>
      </c>
      <c r="W93">
        <f>'AEO 53'!Z192</f>
        <v>42.091895999999998</v>
      </c>
      <c r="X93">
        <f>'AEO 53'!AA192</f>
        <v>42.098930000000003</v>
      </c>
      <c r="Y93">
        <f>'AEO 53'!AB192</f>
        <v>42.106532999999999</v>
      </c>
      <c r="Z93">
        <f>'AEO 53'!AC192</f>
        <v>42.114750000000001</v>
      </c>
      <c r="AA93">
        <f>'AEO 53'!AD192</f>
        <v>42.123477999999999</v>
      </c>
      <c r="AB93">
        <f>'AEO 53'!AE192</f>
        <v>42.132537999999997</v>
      </c>
      <c r="AC93">
        <f>'AEO 53'!AF192</f>
        <v>42.141987</v>
      </c>
      <c r="AD93">
        <f>'AEO 53'!AG192</f>
        <v>42.151851999999998</v>
      </c>
      <c r="AE93">
        <f>'AEO 53'!AH192</f>
        <v>42.16198</v>
      </c>
      <c r="AF93">
        <f>'AEO 53'!AI192</f>
        <v>42.152152999999998</v>
      </c>
      <c r="AG93">
        <f>'AEO 53'!AJ192</f>
        <v>-4.0000000000000001E-3</v>
      </c>
    </row>
    <row r="94" spans="1:33" x14ac:dyDescent="0.2">
      <c r="A94" t="str">
        <f>'AEO 53'!A193</f>
        <v>Large Crossover Cars</v>
      </c>
      <c r="B94">
        <f>'AEO 53'!E193</f>
        <v>58.304768000000003</v>
      </c>
      <c r="C94">
        <f>'AEO 53'!F193</f>
        <v>57.705016999999998</v>
      </c>
      <c r="D94">
        <f>'AEO 53'!G193</f>
        <v>57.114235000000001</v>
      </c>
      <c r="E94">
        <f>'AEO 53'!H193</f>
        <v>56.605457000000001</v>
      </c>
      <c r="F94">
        <f>'AEO 53'!I193</f>
        <v>56.152107000000001</v>
      </c>
      <c r="G94">
        <f>'AEO 53'!J193</f>
        <v>55.735484999999997</v>
      </c>
      <c r="H94">
        <f>'AEO 53'!K193</f>
        <v>55.329090000000001</v>
      </c>
      <c r="I94">
        <f>'AEO 53'!L193</f>
        <v>54.910705999999998</v>
      </c>
      <c r="J94">
        <f>'AEO 53'!M193</f>
        <v>54.526206999999999</v>
      </c>
      <c r="K94">
        <f>'AEO 53'!N193</f>
        <v>54.196182</v>
      </c>
      <c r="L94">
        <f>'AEO 53'!O193</f>
        <v>53.913409999999999</v>
      </c>
      <c r="M94">
        <f>'AEO 53'!P193</f>
        <v>53.664703000000003</v>
      </c>
      <c r="N94">
        <f>'AEO 53'!Q193</f>
        <v>53.446392000000003</v>
      </c>
      <c r="O94">
        <f>'AEO 53'!R193</f>
        <v>53.255553999999997</v>
      </c>
      <c r="P94">
        <f>'AEO 53'!S193</f>
        <v>53.067345000000003</v>
      </c>
      <c r="Q94">
        <f>'AEO 53'!T193</f>
        <v>52.897185999999998</v>
      </c>
      <c r="R94">
        <f>'AEO 53'!U193</f>
        <v>52.751998999999998</v>
      </c>
      <c r="S94">
        <f>'AEO 53'!V193</f>
        <v>52.627780999999999</v>
      </c>
      <c r="T94">
        <f>'AEO 53'!W193</f>
        <v>52.514732000000002</v>
      </c>
      <c r="U94">
        <f>'AEO 53'!X193</f>
        <v>52.421191999999998</v>
      </c>
      <c r="V94">
        <f>'AEO 53'!Y193</f>
        <v>52.344582000000003</v>
      </c>
      <c r="W94">
        <f>'AEO 53'!Z193</f>
        <v>52.351500999999999</v>
      </c>
      <c r="X94">
        <f>'AEO 53'!AA193</f>
        <v>52.356884000000001</v>
      </c>
      <c r="Y94">
        <f>'AEO 53'!AB193</f>
        <v>52.365887000000001</v>
      </c>
      <c r="Z94">
        <f>'AEO 53'!AC193</f>
        <v>52.372779999999999</v>
      </c>
      <c r="AA94">
        <f>'AEO 53'!AD193</f>
        <v>52.379921000000003</v>
      </c>
      <c r="AB94">
        <f>'AEO 53'!AE193</f>
        <v>52.387413000000002</v>
      </c>
      <c r="AC94">
        <f>'AEO 53'!AF193</f>
        <v>52.395415999999997</v>
      </c>
      <c r="AD94">
        <f>'AEO 53'!AG193</f>
        <v>52.403872999999997</v>
      </c>
      <c r="AE94">
        <f>'AEO 53'!AH193</f>
        <v>52.412616999999997</v>
      </c>
      <c r="AF94">
        <f>'AEO 53'!AI193</f>
        <v>52.401463</v>
      </c>
      <c r="AG94">
        <f>'AEO 53'!AJ193</f>
        <v>-4.0000000000000001E-3</v>
      </c>
    </row>
    <row r="95" spans="1:33" x14ac:dyDescent="0.2">
      <c r="A95" t="str">
        <f>'AEO 53'!A194</f>
        <v>Small Pickup</v>
      </c>
      <c r="B95">
        <f>'AEO 53'!E194</f>
        <v>53.237732000000001</v>
      </c>
      <c r="C95">
        <f>'AEO 53'!F194</f>
        <v>52.849708999999997</v>
      </c>
      <c r="D95">
        <f>'AEO 53'!G194</f>
        <v>52.367615000000001</v>
      </c>
      <c r="E95">
        <f>'AEO 53'!H194</f>
        <v>51.974105999999999</v>
      </c>
      <c r="F95">
        <f>'AEO 53'!I194</f>
        <v>51.590857999999997</v>
      </c>
      <c r="G95">
        <f>'AEO 53'!J194</f>
        <v>51.273479000000002</v>
      </c>
      <c r="H95">
        <f>'AEO 53'!K194</f>
        <v>50.971035000000001</v>
      </c>
      <c r="I95">
        <f>'AEO 53'!L194</f>
        <v>50.679049999999997</v>
      </c>
      <c r="J95">
        <f>'AEO 53'!M194</f>
        <v>50.407187999999998</v>
      </c>
      <c r="K95">
        <f>'AEO 53'!N194</f>
        <v>50.177101</v>
      </c>
      <c r="L95">
        <f>'AEO 53'!O194</f>
        <v>49.977974000000003</v>
      </c>
      <c r="M95">
        <f>'AEO 53'!P194</f>
        <v>49.796902000000003</v>
      </c>
      <c r="N95">
        <f>'AEO 53'!Q194</f>
        <v>49.634132000000001</v>
      </c>
      <c r="O95">
        <f>'AEO 53'!R194</f>
        <v>49.490127999999999</v>
      </c>
      <c r="P95">
        <f>'AEO 53'!S194</f>
        <v>49.301425999999999</v>
      </c>
      <c r="Q95">
        <f>'AEO 53'!T194</f>
        <v>49.118591000000002</v>
      </c>
      <c r="R95">
        <f>'AEO 53'!U194</f>
        <v>48.954768999999999</v>
      </c>
      <c r="S95">
        <f>'AEO 53'!V194</f>
        <v>48.809517</v>
      </c>
      <c r="T95">
        <f>'AEO 53'!W194</f>
        <v>48.684265000000003</v>
      </c>
      <c r="U95">
        <f>'AEO 53'!X194</f>
        <v>48.575862999999998</v>
      </c>
      <c r="V95">
        <f>'AEO 53'!Y194</f>
        <v>48.485832000000002</v>
      </c>
      <c r="W95">
        <f>'AEO 53'!Z194</f>
        <v>48.475512999999999</v>
      </c>
      <c r="X95">
        <f>'AEO 53'!AA194</f>
        <v>48.466408000000001</v>
      </c>
      <c r="Y95">
        <f>'AEO 53'!AB194</f>
        <v>48.456820999999998</v>
      </c>
      <c r="Z95">
        <f>'AEO 53'!AC194</f>
        <v>48.448127999999997</v>
      </c>
      <c r="AA95">
        <f>'AEO 53'!AD194</f>
        <v>48.440238999999998</v>
      </c>
      <c r="AB95">
        <f>'AEO 53'!AE194</f>
        <v>48.432682</v>
      </c>
      <c r="AC95">
        <f>'AEO 53'!AF194</f>
        <v>48.425319999999999</v>
      </c>
      <c r="AD95">
        <f>'AEO 53'!AG194</f>
        <v>48.418503000000001</v>
      </c>
      <c r="AE95">
        <f>'AEO 53'!AH194</f>
        <v>48.412211999999997</v>
      </c>
      <c r="AF95">
        <f>'AEO 53'!AI194</f>
        <v>48.399856999999997</v>
      </c>
      <c r="AG95">
        <f>'AEO 53'!AJ194</f>
        <v>-3.0000000000000001E-3</v>
      </c>
    </row>
    <row r="96" spans="1:33" x14ac:dyDescent="0.2">
      <c r="A96" t="str">
        <f>'AEO 53'!A195</f>
        <v>Large Pickup</v>
      </c>
      <c r="B96">
        <f>'AEO 53'!E195</f>
        <v>0</v>
      </c>
      <c r="C96">
        <f>'AEO 53'!F195</f>
        <v>0</v>
      </c>
      <c r="D96">
        <f>'AEO 53'!G195</f>
        <v>0</v>
      </c>
      <c r="E96">
        <f>'AEO 53'!H195</f>
        <v>0</v>
      </c>
      <c r="F96">
        <f>'AEO 53'!I195</f>
        <v>0</v>
      </c>
      <c r="G96">
        <f>'AEO 53'!J195</f>
        <v>0</v>
      </c>
      <c r="H96">
        <f>'AEO 53'!K195</f>
        <v>0</v>
      </c>
      <c r="I96">
        <f>'AEO 53'!L195</f>
        <v>0</v>
      </c>
      <c r="J96">
        <f>'AEO 53'!M195</f>
        <v>0</v>
      </c>
      <c r="K96">
        <f>'AEO 53'!N195</f>
        <v>0</v>
      </c>
      <c r="L96">
        <f>'AEO 53'!O195</f>
        <v>0</v>
      </c>
      <c r="M96">
        <f>'AEO 53'!P195</f>
        <v>0</v>
      </c>
      <c r="N96">
        <f>'AEO 53'!Q195</f>
        <v>0</v>
      </c>
      <c r="O96">
        <f>'AEO 53'!R195</f>
        <v>0</v>
      </c>
      <c r="P96">
        <f>'AEO 53'!S195</f>
        <v>0</v>
      </c>
      <c r="Q96">
        <f>'AEO 53'!T195</f>
        <v>0</v>
      </c>
      <c r="R96">
        <f>'AEO 53'!U195</f>
        <v>0</v>
      </c>
      <c r="S96">
        <f>'AEO 53'!V195</f>
        <v>0</v>
      </c>
      <c r="T96">
        <f>'AEO 53'!W195</f>
        <v>0</v>
      </c>
      <c r="U96">
        <f>'AEO 53'!X195</f>
        <v>0</v>
      </c>
      <c r="V96">
        <f>'AEO 53'!Y195</f>
        <v>0</v>
      </c>
      <c r="W96">
        <f>'AEO 53'!Z195</f>
        <v>0</v>
      </c>
      <c r="X96">
        <f>'AEO 53'!AA195</f>
        <v>0</v>
      </c>
      <c r="Y96">
        <f>'AEO 53'!AB195</f>
        <v>0</v>
      </c>
      <c r="Z96">
        <f>'AEO 53'!AC195</f>
        <v>0</v>
      </c>
      <c r="AA96">
        <f>'AEO 53'!AD195</f>
        <v>0</v>
      </c>
      <c r="AB96">
        <f>'AEO 53'!AE195</f>
        <v>0</v>
      </c>
      <c r="AC96">
        <f>'AEO 53'!AF195</f>
        <v>0</v>
      </c>
      <c r="AD96">
        <f>'AEO 53'!AG195</f>
        <v>0</v>
      </c>
      <c r="AE96">
        <f>'AEO 53'!AH195</f>
        <v>0</v>
      </c>
      <c r="AF96">
        <f>'AEO 53'!AI195</f>
        <v>0</v>
      </c>
      <c r="AG96" t="str">
        <f>'AEO 53'!AJ195</f>
        <v>- -</v>
      </c>
    </row>
    <row r="97" spans="1:33" x14ac:dyDescent="0.2">
      <c r="A97" t="str">
        <f>'AEO 53'!A196</f>
        <v>Small Van</v>
      </c>
      <c r="B97">
        <f>'AEO 53'!E196</f>
        <v>0</v>
      </c>
      <c r="C97">
        <f>'AEO 53'!F196</f>
        <v>53.722565000000003</v>
      </c>
      <c r="D97">
        <f>'AEO 53'!G196</f>
        <v>53.196823000000002</v>
      </c>
      <c r="E97">
        <f>'AEO 53'!H196</f>
        <v>52.776969999999999</v>
      </c>
      <c r="F97">
        <f>'AEO 53'!I196</f>
        <v>52.446475999999997</v>
      </c>
      <c r="G97">
        <f>'AEO 53'!J196</f>
        <v>52.215426999999998</v>
      </c>
      <c r="H97">
        <f>'AEO 53'!K196</f>
        <v>51.905833999999999</v>
      </c>
      <c r="I97">
        <f>'AEO 53'!L196</f>
        <v>51.605949000000003</v>
      </c>
      <c r="J97">
        <f>'AEO 53'!M196</f>
        <v>51.328564</v>
      </c>
      <c r="K97">
        <f>'AEO 53'!N196</f>
        <v>51.091273999999999</v>
      </c>
      <c r="L97">
        <f>'AEO 53'!O196</f>
        <v>50.886536</v>
      </c>
      <c r="M97">
        <f>'AEO 53'!P196</f>
        <v>50.702114000000002</v>
      </c>
      <c r="N97">
        <f>'AEO 53'!Q196</f>
        <v>50.537785</v>
      </c>
      <c r="O97">
        <f>'AEO 53'!R196</f>
        <v>50.400241999999999</v>
      </c>
      <c r="P97">
        <f>'AEO 53'!S196</f>
        <v>50.213164999999996</v>
      </c>
      <c r="Q97">
        <f>'AEO 53'!T196</f>
        <v>50.030251</v>
      </c>
      <c r="R97">
        <f>'AEO 53'!U196</f>
        <v>49.862301000000002</v>
      </c>
      <c r="S97">
        <f>'AEO 53'!V196</f>
        <v>49.714649000000001</v>
      </c>
      <c r="T97">
        <f>'AEO 53'!W196</f>
        <v>49.586765</v>
      </c>
      <c r="U97">
        <f>'AEO 53'!X196</f>
        <v>49.476326</v>
      </c>
      <c r="V97">
        <f>'AEO 53'!Y196</f>
        <v>49.384369</v>
      </c>
      <c r="W97">
        <f>'AEO 53'!Z196</f>
        <v>49.373905000000001</v>
      </c>
      <c r="X97">
        <f>'AEO 53'!AA196</f>
        <v>49.364432999999998</v>
      </c>
      <c r="Y97">
        <f>'AEO 53'!AB196</f>
        <v>49.354900000000001</v>
      </c>
      <c r="Z97">
        <f>'AEO 53'!AC196</f>
        <v>49.346119000000002</v>
      </c>
      <c r="AA97">
        <f>'AEO 53'!AD196</f>
        <v>49.338123000000003</v>
      </c>
      <c r="AB97">
        <f>'AEO 53'!AE196</f>
        <v>49.330246000000002</v>
      </c>
      <c r="AC97">
        <f>'AEO 53'!AF196</f>
        <v>49.322681000000003</v>
      </c>
      <c r="AD97">
        <f>'AEO 53'!AG196</f>
        <v>49.315666</v>
      </c>
      <c r="AE97">
        <f>'AEO 53'!AH196</f>
        <v>49.309131999999998</v>
      </c>
      <c r="AF97">
        <f>'AEO 53'!AI196</f>
        <v>49.296616</v>
      </c>
      <c r="AG97" t="str">
        <f>'AEO 53'!AJ196</f>
        <v>- -</v>
      </c>
    </row>
    <row r="98" spans="1:33" x14ac:dyDescent="0.2">
      <c r="A98" t="str">
        <f>'AEO 53'!A197</f>
        <v>Large Van</v>
      </c>
      <c r="B98">
        <f>'AEO 53'!E197</f>
        <v>0</v>
      </c>
      <c r="C98">
        <f>'AEO 53'!F197</f>
        <v>0</v>
      </c>
      <c r="D98">
        <f>'AEO 53'!G197</f>
        <v>0</v>
      </c>
      <c r="E98">
        <f>'AEO 53'!H197</f>
        <v>0</v>
      </c>
      <c r="F98">
        <f>'AEO 53'!I197</f>
        <v>0</v>
      </c>
      <c r="G98">
        <f>'AEO 53'!J197</f>
        <v>0</v>
      </c>
      <c r="H98">
        <f>'AEO 53'!K197</f>
        <v>0</v>
      </c>
      <c r="I98">
        <f>'AEO 53'!L197</f>
        <v>0</v>
      </c>
      <c r="J98">
        <f>'AEO 53'!M197</f>
        <v>0</v>
      </c>
      <c r="K98">
        <f>'AEO 53'!N197</f>
        <v>0</v>
      </c>
      <c r="L98">
        <f>'AEO 53'!O197</f>
        <v>0</v>
      </c>
      <c r="M98">
        <f>'AEO 53'!P197</f>
        <v>0</v>
      </c>
      <c r="N98">
        <f>'AEO 53'!Q197</f>
        <v>0</v>
      </c>
      <c r="O98">
        <f>'AEO 53'!R197</f>
        <v>0</v>
      </c>
      <c r="P98">
        <f>'AEO 53'!S197</f>
        <v>0</v>
      </c>
      <c r="Q98">
        <f>'AEO 53'!T197</f>
        <v>0</v>
      </c>
      <c r="R98">
        <f>'AEO 53'!U197</f>
        <v>0</v>
      </c>
      <c r="S98">
        <f>'AEO 53'!V197</f>
        <v>0</v>
      </c>
      <c r="T98">
        <f>'AEO 53'!W197</f>
        <v>0</v>
      </c>
      <c r="U98">
        <f>'AEO 53'!X197</f>
        <v>0</v>
      </c>
      <c r="V98">
        <f>'AEO 53'!Y197</f>
        <v>0</v>
      </c>
      <c r="W98">
        <f>'AEO 53'!Z197</f>
        <v>0</v>
      </c>
      <c r="X98">
        <f>'AEO 53'!AA197</f>
        <v>0</v>
      </c>
      <c r="Y98">
        <f>'AEO 53'!AB197</f>
        <v>0</v>
      </c>
      <c r="Z98">
        <f>'AEO 53'!AC197</f>
        <v>0</v>
      </c>
      <c r="AA98">
        <f>'AEO 53'!AD197</f>
        <v>0</v>
      </c>
      <c r="AB98">
        <f>'AEO 53'!AE197</f>
        <v>0</v>
      </c>
      <c r="AC98">
        <f>'AEO 53'!AF197</f>
        <v>0</v>
      </c>
      <c r="AD98">
        <f>'AEO 53'!AG197</f>
        <v>0</v>
      </c>
      <c r="AE98">
        <f>'AEO 53'!AH197</f>
        <v>0</v>
      </c>
      <c r="AF98">
        <f>'AEO 53'!AI197</f>
        <v>0</v>
      </c>
      <c r="AG98" t="str">
        <f>'AEO 53'!AJ197</f>
        <v>- -</v>
      </c>
    </row>
    <row r="99" spans="1:33" x14ac:dyDescent="0.2">
      <c r="A99" t="str">
        <f>'AEO 53'!A198</f>
        <v>Small Utility</v>
      </c>
      <c r="B99">
        <f>'AEO 53'!E198</f>
        <v>56.923527</v>
      </c>
      <c r="C99">
        <f>'AEO 53'!F198</f>
        <v>56.516136000000003</v>
      </c>
      <c r="D99">
        <f>'AEO 53'!G198</f>
        <v>56.017150999999998</v>
      </c>
      <c r="E99">
        <f>'AEO 53'!H198</f>
        <v>55.596718000000003</v>
      </c>
      <c r="F99">
        <f>'AEO 53'!I198</f>
        <v>55.216639999999998</v>
      </c>
      <c r="G99">
        <f>'AEO 53'!J198</f>
        <v>55.059573999999998</v>
      </c>
      <c r="H99">
        <f>'AEO 53'!K198</f>
        <v>54.755122999999998</v>
      </c>
      <c r="I99">
        <f>'AEO 53'!L198</f>
        <v>54.454524999999997</v>
      </c>
      <c r="J99">
        <f>'AEO 53'!M198</f>
        <v>54.177504999999996</v>
      </c>
      <c r="K99">
        <f>'AEO 53'!N198</f>
        <v>53.938046</v>
      </c>
      <c r="L99">
        <f>'AEO 53'!O198</f>
        <v>53.731296999999998</v>
      </c>
      <c r="M99">
        <f>'AEO 53'!P198</f>
        <v>53.545368000000003</v>
      </c>
      <c r="N99">
        <f>'AEO 53'!Q198</f>
        <v>53.378635000000003</v>
      </c>
      <c r="O99">
        <f>'AEO 53'!R198</f>
        <v>53.231026</v>
      </c>
      <c r="P99">
        <f>'AEO 53'!S198</f>
        <v>53.036906999999999</v>
      </c>
      <c r="Q99">
        <f>'AEO 53'!T198</f>
        <v>52.848571999999997</v>
      </c>
      <c r="R99">
        <f>'AEO 53'!U198</f>
        <v>52.680069000000003</v>
      </c>
      <c r="S99">
        <f>'AEO 53'!V198</f>
        <v>52.527912000000001</v>
      </c>
      <c r="T99">
        <f>'AEO 53'!W198</f>
        <v>52.397571999999997</v>
      </c>
      <c r="U99">
        <f>'AEO 53'!X198</f>
        <v>52.285904000000002</v>
      </c>
      <c r="V99">
        <f>'AEO 53'!Y198</f>
        <v>52.192982000000001</v>
      </c>
      <c r="W99">
        <f>'AEO 53'!Z198</f>
        <v>52.182006999999999</v>
      </c>
      <c r="X99">
        <f>'AEO 53'!AA198</f>
        <v>52.171939999999999</v>
      </c>
      <c r="Y99">
        <f>'AEO 53'!AB198</f>
        <v>52.162478999999998</v>
      </c>
      <c r="Z99">
        <f>'AEO 53'!AC198</f>
        <v>52.153785999999997</v>
      </c>
      <c r="AA99">
        <f>'AEO 53'!AD198</f>
        <v>52.145556999999997</v>
      </c>
      <c r="AB99">
        <f>'AEO 53'!AE198</f>
        <v>52.137714000000003</v>
      </c>
      <c r="AC99">
        <f>'AEO 53'!AF198</f>
        <v>52.130436000000003</v>
      </c>
      <c r="AD99">
        <f>'AEO 53'!AG198</f>
        <v>52.123660999999998</v>
      </c>
      <c r="AE99">
        <f>'AEO 53'!AH198</f>
        <v>52.117190999999998</v>
      </c>
      <c r="AF99">
        <f>'AEO 53'!AI198</f>
        <v>52.104900000000001</v>
      </c>
      <c r="AG99">
        <f>'AEO 53'!AJ198</f>
        <v>-3.0000000000000001E-3</v>
      </c>
    </row>
    <row r="100" spans="1:33" x14ac:dyDescent="0.2">
      <c r="A100" t="str">
        <f>'AEO 53'!A199</f>
        <v>Large Utility</v>
      </c>
      <c r="B100">
        <f>'AEO 53'!E199</f>
        <v>89.246941000000007</v>
      </c>
      <c r="C100">
        <f>'AEO 53'!F199</f>
        <v>88.674484000000007</v>
      </c>
      <c r="D100">
        <f>'AEO 53'!G199</f>
        <v>88.021797000000007</v>
      </c>
      <c r="E100">
        <f>'AEO 53'!H199</f>
        <v>87.498824999999997</v>
      </c>
      <c r="F100">
        <f>'AEO 53'!I199</f>
        <v>87.037719999999993</v>
      </c>
      <c r="G100">
        <f>'AEO 53'!J199</f>
        <v>86.599959999999996</v>
      </c>
      <c r="H100">
        <f>'AEO 53'!K199</f>
        <v>86.187247999999997</v>
      </c>
      <c r="I100">
        <f>'AEO 53'!L199</f>
        <v>85.785454000000001</v>
      </c>
      <c r="J100">
        <f>'AEO 53'!M199</f>
        <v>85.411231999999998</v>
      </c>
      <c r="K100">
        <f>'AEO 53'!N199</f>
        <v>85.087173000000007</v>
      </c>
      <c r="L100">
        <f>'AEO 53'!O199</f>
        <v>84.803748999999996</v>
      </c>
      <c r="M100">
        <f>'AEO 53'!P199</f>
        <v>84.545578000000006</v>
      </c>
      <c r="N100">
        <f>'AEO 53'!Q199</f>
        <v>84.312965000000005</v>
      </c>
      <c r="O100">
        <f>'AEO 53'!R199</f>
        <v>84.107651000000004</v>
      </c>
      <c r="P100">
        <f>'AEO 53'!S199</f>
        <v>83.859390000000005</v>
      </c>
      <c r="Q100">
        <f>'AEO 53'!T199</f>
        <v>83.623535000000004</v>
      </c>
      <c r="R100">
        <f>'AEO 53'!U199</f>
        <v>83.413971000000004</v>
      </c>
      <c r="S100">
        <f>'AEO 53'!V199</f>
        <v>83.227576999999997</v>
      </c>
      <c r="T100">
        <f>'AEO 53'!W199</f>
        <v>83.059708000000001</v>
      </c>
      <c r="U100">
        <f>'AEO 53'!X199</f>
        <v>82.916831999999999</v>
      </c>
      <c r="V100">
        <f>'AEO 53'!Y199</f>
        <v>82.797745000000006</v>
      </c>
      <c r="W100">
        <f>'AEO 53'!Z199</f>
        <v>82.782088999999999</v>
      </c>
      <c r="X100">
        <f>'AEO 53'!AA199</f>
        <v>82.767921000000001</v>
      </c>
      <c r="Y100">
        <f>'AEO 53'!AB199</f>
        <v>82.753371999999999</v>
      </c>
      <c r="Z100">
        <f>'AEO 53'!AC199</f>
        <v>82.740013000000005</v>
      </c>
      <c r="AA100">
        <f>'AEO 53'!AD199</f>
        <v>82.727424999999997</v>
      </c>
      <c r="AB100">
        <f>'AEO 53'!AE199</f>
        <v>82.715362999999996</v>
      </c>
      <c r="AC100">
        <f>'AEO 53'!AF199</f>
        <v>82.703827000000004</v>
      </c>
      <c r="AD100">
        <f>'AEO 53'!AG199</f>
        <v>82.692795000000004</v>
      </c>
      <c r="AE100">
        <f>'AEO 53'!AH199</f>
        <v>82.682372999999998</v>
      </c>
      <c r="AF100">
        <f>'AEO 53'!AI199</f>
        <v>82.666054000000003</v>
      </c>
      <c r="AG100">
        <f>'AEO 53'!AJ199</f>
        <v>-3.0000000000000001E-3</v>
      </c>
    </row>
    <row r="101" spans="1:33" x14ac:dyDescent="0.2">
      <c r="A101" t="str">
        <f>'AEO 53'!A200</f>
        <v>Small Crossover Trucks</v>
      </c>
      <c r="B101">
        <f>'AEO 53'!E200</f>
        <v>51.780602000000002</v>
      </c>
      <c r="C101">
        <f>'AEO 53'!F200</f>
        <v>51.316741999999998</v>
      </c>
      <c r="D101">
        <f>'AEO 53'!G200</f>
        <v>50.824703</v>
      </c>
      <c r="E101">
        <f>'AEO 53'!H200</f>
        <v>50.393349000000001</v>
      </c>
      <c r="F101">
        <f>'AEO 53'!I200</f>
        <v>49.994323999999999</v>
      </c>
      <c r="G101">
        <f>'AEO 53'!J200</f>
        <v>49.641109</v>
      </c>
      <c r="H101">
        <f>'AEO 53'!K200</f>
        <v>49.290061999999999</v>
      </c>
      <c r="I101">
        <f>'AEO 53'!L200</f>
        <v>48.952987999999998</v>
      </c>
      <c r="J101">
        <f>'AEO 53'!M200</f>
        <v>48.648406999999999</v>
      </c>
      <c r="K101">
        <f>'AEO 53'!N200</f>
        <v>48.393112000000002</v>
      </c>
      <c r="L101">
        <f>'AEO 53'!O200</f>
        <v>48.180194999999998</v>
      </c>
      <c r="M101">
        <f>'AEO 53'!P200</f>
        <v>47.997635000000002</v>
      </c>
      <c r="N101">
        <f>'AEO 53'!Q200</f>
        <v>47.842613</v>
      </c>
      <c r="O101">
        <f>'AEO 53'!R200</f>
        <v>47.711421999999999</v>
      </c>
      <c r="P101">
        <f>'AEO 53'!S200</f>
        <v>47.535542</v>
      </c>
      <c r="Q101">
        <f>'AEO 53'!T200</f>
        <v>47.366836999999997</v>
      </c>
      <c r="R101">
        <f>'AEO 53'!U200</f>
        <v>47.216842999999997</v>
      </c>
      <c r="S101">
        <f>'AEO 53'!V200</f>
        <v>47.084263</v>
      </c>
      <c r="T101">
        <f>'AEO 53'!W200</f>
        <v>46.968409999999999</v>
      </c>
      <c r="U101">
        <f>'AEO 53'!X200</f>
        <v>46.868533999999997</v>
      </c>
      <c r="V101">
        <f>'AEO 53'!Y200</f>
        <v>46.784213999999999</v>
      </c>
      <c r="W101">
        <f>'AEO 53'!Z200</f>
        <v>46.776558000000001</v>
      </c>
      <c r="X101">
        <f>'AEO 53'!AA200</f>
        <v>46.769432000000002</v>
      </c>
      <c r="Y101">
        <f>'AEO 53'!AB200</f>
        <v>46.762768000000001</v>
      </c>
      <c r="Z101">
        <f>'AEO 53'!AC200</f>
        <v>46.756659999999997</v>
      </c>
      <c r="AA101">
        <f>'AEO 53'!AD200</f>
        <v>46.750801000000003</v>
      </c>
      <c r="AB101">
        <f>'AEO 53'!AE200</f>
        <v>46.745255</v>
      </c>
      <c r="AC101">
        <f>'AEO 53'!AF200</f>
        <v>46.740208000000003</v>
      </c>
      <c r="AD101">
        <f>'AEO 53'!AG200</f>
        <v>46.735626000000003</v>
      </c>
      <c r="AE101">
        <f>'AEO 53'!AH200</f>
        <v>46.731273999999999</v>
      </c>
      <c r="AF101">
        <f>'AEO 53'!AI200</f>
        <v>46.721111000000001</v>
      </c>
      <c r="AG101">
        <f>'AEO 53'!AJ200</f>
        <v>-3.0000000000000001E-3</v>
      </c>
    </row>
    <row r="102" spans="1:33" x14ac:dyDescent="0.2">
      <c r="A102" t="str">
        <f>'AEO 53'!A201</f>
        <v>Large Crossover Trucks</v>
      </c>
      <c r="B102">
        <f>'AEO 53'!E201</f>
        <v>68.232512999999997</v>
      </c>
      <c r="C102">
        <f>'AEO 53'!F201</f>
        <v>67.660392999999999</v>
      </c>
      <c r="D102">
        <f>'AEO 53'!G201</f>
        <v>67.066063</v>
      </c>
      <c r="E102">
        <f>'AEO 53'!H201</f>
        <v>66.494101999999998</v>
      </c>
      <c r="F102">
        <f>'AEO 53'!I201</f>
        <v>65.956069999999997</v>
      </c>
      <c r="G102">
        <f>'AEO 53'!J201</f>
        <v>65.557922000000005</v>
      </c>
      <c r="H102">
        <f>'AEO 53'!K201</f>
        <v>65.171761000000004</v>
      </c>
      <c r="I102">
        <f>'AEO 53'!L201</f>
        <v>64.750366</v>
      </c>
      <c r="J102">
        <f>'AEO 53'!M201</f>
        <v>64.364486999999997</v>
      </c>
      <c r="K102">
        <f>'AEO 53'!N201</f>
        <v>64.038223000000002</v>
      </c>
      <c r="L102">
        <f>'AEO 53'!O201</f>
        <v>63.762520000000002</v>
      </c>
      <c r="M102">
        <f>'AEO 53'!P201</f>
        <v>63.523178000000001</v>
      </c>
      <c r="N102">
        <f>'AEO 53'!Q201</f>
        <v>63.316474999999997</v>
      </c>
      <c r="O102">
        <f>'AEO 53'!R201</f>
        <v>63.137238000000004</v>
      </c>
      <c r="P102">
        <f>'AEO 53'!S201</f>
        <v>62.918990999999998</v>
      </c>
      <c r="Q102">
        <f>'AEO 53'!T201</f>
        <v>62.712001999999998</v>
      </c>
      <c r="R102">
        <f>'AEO 53'!U201</f>
        <v>62.527011999999999</v>
      </c>
      <c r="S102">
        <f>'AEO 53'!V201</f>
        <v>62.362957000000002</v>
      </c>
      <c r="T102">
        <f>'AEO 53'!W201</f>
        <v>62.221401</v>
      </c>
      <c r="U102">
        <f>'AEO 53'!X201</f>
        <v>62.098433999999997</v>
      </c>
      <c r="V102">
        <f>'AEO 53'!Y201</f>
        <v>61.994553000000003</v>
      </c>
      <c r="W102">
        <f>'AEO 53'!Z201</f>
        <v>61.983443999999999</v>
      </c>
      <c r="X102">
        <f>'AEO 53'!AA201</f>
        <v>61.973373000000002</v>
      </c>
      <c r="Y102">
        <f>'AEO 53'!AB201</f>
        <v>61.963363999999999</v>
      </c>
      <c r="Z102">
        <f>'AEO 53'!AC201</f>
        <v>61.954070999999999</v>
      </c>
      <c r="AA102">
        <f>'AEO 53'!AD201</f>
        <v>61.945552999999997</v>
      </c>
      <c r="AB102">
        <f>'AEO 53'!AE201</f>
        <v>61.937373999999998</v>
      </c>
      <c r="AC102">
        <f>'AEO 53'!AF201</f>
        <v>61.929501000000002</v>
      </c>
      <c r="AD102">
        <f>'AEO 53'!AG201</f>
        <v>61.922187999999998</v>
      </c>
      <c r="AE102">
        <f>'AEO 53'!AH201</f>
        <v>61.915362999999999</v>
      </c>
      <c r="AF102">
        <f>'AEO 53'!AI201</f>
        <v>61.902583999999997</v>
      </c>
      <c r="AG102">
        <f>'AEO 53'!AJ201</f>
        <v>-3.0000000000000001E-3</v>
      </c>
    </row>
    <row r="104" spans="1:33" x14ac:dyDescent="0.2">
      <c r="A104" t="s">
        <v>201</v>
      </c>
    </row>
    <row r="105" spans="1:33" x14ac:dyDescent="0.2">
      <c r="A105" t="str">
        <f>'AEO 53'!A203</f>
        <v>Mini-compact Cars</v>
      </c>
      <c r="B105">
        <f>'AEO 53'!E203</f>
        <v>0</v>
      </c>
      <c r="C105">
        <f>'AEO 53'!F203</f>
        <v>0</v>
      </c>
      <c r="D105">
        <f>'AEO 53'!G203</f>
        <v>0</v>
      </c>
      <c r="E105">
        <f>'AEO 53'!H203</f>
        <v>0</v>
      </c>
      <c r="F105">
        <f>'AEO 53'!I203</f>
        <v>0</v>
      </c>
      <c r="G105">
        <f>'AEO 53'!J203</f>
        <v>0</v>
      </c>
      <c r="H105">
        <f>'AEO 53'!K203</f>
        <v>0</v>
      </c>
      <c r="I105">
        <f>'AEO 53'!L203</f>
        <v>0</v>
      </c>
      <c r="J105">
        <f>'AEO 53'!M203</f>
        <v>0</v>
      </c>
      <c r="K105">
        <f>'AEO 53'!N203</f>
        <v>0</v>
      </c>
      <c r="L105">
        <f>'AEO 53'!O203</f>
        <v>0</v>
      </c>
      <c r="M105">
        <f>'AEO 53'!P203</f>
        <v>0</v>
      </c>
      <c r="N105">
        <f>'AEO 53'!Q203</f>
        <v>0</v>
      </c>
      <c r="O105">
        <f>'AEO 53'!R203</f>
        <v>0</v>
      </c>
      <c r="P105">
        <f>'AEO 53'!S203</f>
        <v>0</v>
      </c>
      <c r="Q105">
        <f>'AEO 53'!T203</f>
        <v>0</v>
      </c>
      <c r="R105">
        <f>'AEO 53'!U203</f>
        <v>0</v>
      </c>
      <c r="S105">
        <f>'AEO 53'!V203</f>
        <v>0</v>
      </c>
      <c r="T105">
        <f>'AEO 53'!W203</f>
        <v>0</v>
      </c>
      <c r="U105">
        <f>'AEO 53'!X203</f>
        <v>0</v>
      </c>
      <c r="V105">
        <f>'AEO 53'!Y203</f>
        <v>0</v>
      </c>
      <c r="W105">
        <f>'AEO 53'!Z203</f>
        <v>0</v>
      </c>
      <c r="X105">
        <f>'AEO 53'!AA203</f>
        <v>0</v>
      </c>
      <c r="Y105">
        <f>'AEO 53'!AB203</f>
        <v>0</v>
      </c>
      <c r="Z105">
        <f>'AEO 53'!AC203</f>
        <v>0</v>
      </c>
      <c r="AA105">
        <f>'AEO 53'!AD203</f>
        <v>0</v>
      </c>
      <c r="AB105">
        <f>'AEO 53'!AE203</f>
        <v>0</v>
      </c>
      <c r="AC105">
        <f>'AEO 53'!AF203</f>
        <v>0</v>
      </c>
      <c r="AD105">
        <f>'AEO 53'!AG203</f>
        <v>0</v>
      </c>
      <c r="AE105">
        <f>'AEO 53'!AH203</f>
        <v>0</v>
      </c>
      <c r="AF105">
        <f>'AEO 53'!AI203</f>
        <v>0</v>
      </c>
      <c r="AG105" t="str">
        <f>'AEO 53'!AJ203</f>
        <v>- -</v>
      </c>
    </row>
    <row r="106" spans="1:33" x14ac:dyDescent="0.2">
      <c r="A106" t="str">
        <f>'AEO 53'!A204</f>
        <v>Subcompact Cars</v>
      </c>
      <c r="B106">
        <f>'AEO 53'!E204</f>
        <v>67.562438999999998</v>
      </c>
      <c r="C106">
        <f>'AEO 53'!F204</f>
        <v>66.841362000000004</v>
      </c>
      <c r="D106">
        <f>'AEO 53'!G204</f>
        <v>66.221885999999998</v>
      </c>
      <c r="E106">
        <f>'AEO 53'!H204</f>
        <v>65.611580000000004</v>
      </c>
      <c r="F106">
        <f>'AEO 53'!I204</f>
        <v>65.071021999999999</v>
      </c>
      <c r="G106">
        <f>'AEO 53'!J204</f>
        <v>64.709404000000006</v>
      </c>
      <c r="H106">
        <f>'AEO 53'!K204</f>
        <v>64.343788000000004</v>
      </c>
      <c r="I106">
        <f>'AEO 53'!L204</f>
        <v>63.914161999999997</v>
      </c>
      <c r="J106">
        <f>'AEO 53'!M204</f>
        <v>63.498362999999998</v>
      </c>
      <c r="K106">
        <f>'AEO 53'!N204</f>
        <v>63.135601000000001</v>
      </c>
      <c r="L106">
        <f>'AEO 53'!O204</f>
        <v>62.814929999999997</v>
      </c>
      <c r="M106">
        <f>'AEO 53'!P204</f>
        <v>62.522053</v>
      </c>
      <c r="N106">
        <f>'AEO 53'!Q204</f>
        <v>62.254829000000001</v>
      </c>
      <c r="O106">
        <f>'AEO 53'!R204</f>
        <v>62.013083999999999</v>
      </c>
      <c r="P106">
        <f>'AEO 53'!S204</f>
        <v>61.773609</v>
      </c>
      <c r="Q106">
        <f>'AEO 53'!T204</f>
        <v>61.554358999999998</v>
      </c>
      <c r="R106">
        <f>'AEO 53'!U204</f>
        <v>61.356312000000003</v>
      </c>
      <c r="S106">
        <f>'AEO 53'!V204</f>
        <v>61.181891999999998</v>
      </c>
      <c r="T106">
        <f>'AEO 53'!W204</f>
        <v>61.033912999999998</v>
      </c>
      <c r="U106">
        <f>'AEO 53'!X204</f>
        <v>60.907566000000003</v>
      </c>
      <c r="V106">
        <f>'AEO 53'!Y204</f>
        <v>60.804340000000003</v>
      </c>
      <c r="W106">
        <f>'AEO 53'!Z204</f>
        <v>60.802593000000002</v>
      </c>
      <c r="X106">
        <f>'AEO 53'!AA204</f>
        <v>60.802520999999999</v>
      </c>
      <c r="Y106">
        <f>'AEO 53'!AB204</f>
        <v>60.802582000000001</v>
      </c>
      <c r="Z106">
        <f>'AEO 53'!AC204</f>
        <v>60.803879000000002</v>
      </c>
      <c r="AA106">
        <f>'AEO 53'!AD204</f>
        <v>60.806083999999998</v>
      </c>
      <c r="AB106">
        <f>'AEO 53'!AE204</f>
        <v>60.808841999999999</v>
      </c>
      <c r="AC106">
        <f>'AEO 53'!AF204</f>
        <v>60.811667999999997</v>
      </c>
      <c r="AD106">
        <f>'AEO 53'!AG204</f>
        <v>60.815196999999998</v>
      </c>
      <c r="AE106">
        <f>'AEO 53'!AH204</f>
        <v>60.819595</v>
      </c>
      <c r="AF106">
        <f>'AEO 53'!AI204</f>
        <v>60.803955000000002</v>
      </c>
      <c r="AG106">
        <f>'AEO 53'!AJ204</f>
        <v>-4.0000000000000001E-3</v>
      </c>
    </row>
    <row r="107" spans="1:33" x14ac:dyDescent="0.2">
      <c r="A107" t="str">
        <f>'AEO 53'!A205</f>
        <v>Compact Cars</v>
      </c>
      <c r="B107">
        <f>'AEO 53'!E205</f>
        <v>54.924548999999999</v>
      </c>
      <c r="C107">
        <f>'AEO 53'!F205</f>
        <v>54.391883999999997</v>
      </c>
      <c r="D107">
        <f>'AEO 53'!G205</f>
        <v>53.868313000000001</v>
      </c>
      <c r="E107">
        <f>'AEO 53'!H205</f>
        <v>53.443123</v>
      </c>
      <c r="F107">
        <f>'AEO 53'!I205</f>
        <v>52.977352000000003</v>
      </c>
      <c r="G107">
        <f>'AEO 53'!J205</f>
        <v>52.623519999999999</v>
      </c>
      <c r="H107">
        <f>'AEO 53'!K205</f>
        <v>52.122086000000003</v>
      </c>
      <c r="I107">
        <f>'AEO 53'!L205</f>
        <v>51.708987999999998</v>
      </c>
      <c r="J107">
        <f>'AEO 53'!M205</f>
        <v>51.318989000000002</v>
      </c>
      <c r="K107">
        <f>'AEO 53'!N205</f>
        <v>50.977383000000003</v>
      </c>
      <c r="L107">
        <f>'AEO 53'!O205</f>
        <v>50.675953</v>
      </c>
      <c r="M107">
        <f>'AEO 53'!P205</f>
        <v>50.401114999999997</v>
      </c>
      <c r="N107">
        <f>'AEO 53'!Q205</f>
        <v>50.150806000000003</v>
      </c>
      <c r="O107">
        <f>'AEO 53'!R205</f>
        <v>49.924976000000001</v>
      </c>
      <c r="P107">
        <f>'AEO 53'!S205</f>
        <v>49.699966000000003</v>
      </c>
      <c r="Q107">
        <f>'AEO 53'!T205</f>
        <v>49.493564999999997</v>
      </c>
      <c r="R107">
        <f>'AEO 53'!U205</f>
        <v>49.309089999999998</v>
      </c>
      <c r="S107">
        <f>'AEO 53'!V205</f>
        <v>49.147060000000003</v>
      </c>
      <c r="T107">
        <f>'AEO 53'!W205</f>
        <v>49.007359000000001</v>
      </c>
      <c r="U107">
        <f>'AEO 53'!X205</f>
        <v>48.889557000000003</v>
      </c>
      <c r="V107">
        <f>'AEO 53'!Y205</f>
        <v>48.793258999999999</v>
      </c>
      <c r="W107">
        <f>'AEO 53'!Z205</f>
        <v>48.793278000000001</v>
      </c>
      <c r="X107">
        <f>'AEO 53'!AA205</f>
        <v>48.794319000000002</v>
      </c>
      <c r="Y107">
        <f>'AEO 53'!AB205</f>
        <v>48.796173000000003</v>
      </c>
      <c r="Z107">
        <f>'AEO 53'!AC205</f>
        <v>48.798923000000002</v>
      </c>
      <c r="AA107">
        <f>'AEO 53'!AD205</f>
        <v>48.802452000000002</v>
      </c>
      <c r="AB107">
        <f>'AEO 53'!AE205</f>
        <v>48.806441999999997</v>
      </c>
      <c r="AC107">
        <f>'AEO 53'!AF205</f>
        <v>48.811016000000002</v>
      </c>
      <c r="AD107">
        <f>'AEO 53'!AG205</f>
        <v>48.816195999999998</v>
      </c>
      <c r="AE107">
        <f>'AEO 53'!AH205</f>
        <v>48.821747000000002</v>
      </c>
      <c r="AF107">
        <f>'AEO 53'!AI205</f>
        <v>48.807487000000002</v>
      </c>
      <c r="AG107">
        <f>'AEO 53'!AJ205</f>
        <v>-4.0000000000000001E-3</v>
      </c>
    </row>
    <row r="108" spans="1:33" x14ac:dyDescent="0.2">
      <c r="A108" t="str">
        <f>'AEO 53'!A206</f>
        <v>Midsize Cars</v>
      </c>
      <c r="B108">
        <f>'AEO 53'!E206</f>
        <v>54.932079000000002</v>
      </c>
      <c r="C108">
        <f>'AEO 53'!F206</f>
        <v>54.238608999999997</v>
      </c>
      <c r="D108">
        <f>'AEO 53'!G206</f>
        <v>53.585884</v>
      </c>
      <c r="E108">
        <f>'AEO 53'!H206</f>
        <v>53.025435999999999</v>
      </c>
      <c r="F108">
        <f>'AEO 53'!I206</f>
        <v>52.482360999999997</v>
      </c>
      <c r="G108">
        <f>'AEO 53'!J206</f>
        <v>51.980705</v>
      </c>
      <c r="H108">
        <f>'AEO 53'!K206</f>
        <v>51.494712999999997</v>
      </c>
      <c r="I108">
        <f>'AEO 53'!L206</f>
        <v>51.009518</v>
      </c>
      <c r="J108">
        <f>'AEO 53'!M206</f>
        <v>50.556541000000003</v>
      </c>
      <c r="K108">
        <f>'AEO 53'!N206</f>
        <v>50.165066000000003</v>
      </c>
      <c r="L108">
        <f>'AEO 53'!O206</f>
        <v>49.824008999999997</v>
      </c>
      <c r="M108">
        <f>'AEO 53'!P206</f>
        <v>49.517989999999998</v>
      </c>
      <c r="N108">
        <f>'AEO 53'!Q206</f>
        <v>49.243792999999997</v>
      </c>
      <c r="O108">
        <f>'AEO 53'!R206</f>
        <v>48.999645000000001</v>
      </c>
      <c r="P108">
        <f>'AEO 53'!S206</f>
        <v>48.760353000000002</v>
      </c>
      <c r="Q108">
        <f>'AEO 53'!T206</f>
        <v>48.542202000000003</v>
      </c>
      <c r="R108">
        <f>'AEO 53'!U206</f>
        <v>48.348537</v>
      </c>
      <c r="S108">
        <f>'AEO 53'!V206</f>
        <v>48.178531999999997</v>
      </c>
      <c r="T108">
        <f>'AEO 53'!W206</f>
        <v>48.031528000000002</v>
      </c>
      <c r="U108">
        <f>'AEO 53'!X206</f>
        <v>47.907124000000003</v>
      </c>
      <c r="V108">
        <f>'AEO 53'!Y206</f>
        <v>47.804595999999997</v>
      </c>
      <c r="W108">
        <f>'AEO 53'!Z206</f>
        <v>47.804915999999999</v>
      </c>
      <c r="X108">
        <f>'AEO 53'!AA206</f>
        <v>47.805992000000003</v>
      </c>
      <c r="Y108">
        <f>'AEO 53'!AB206</f>
        <v>47.808056000000001</v>
      </c>
      <c r="Z108">
        <f>'AEO 53'!AC206</f>
        <v>47.810856000000001</v>
      </c>
      <c r="AA108">
        <f>'AEO 53'!AD206</f>
        <v>47.814224000000003</v>
      </c>
      <c r="AB108">
        <f>'AEO 53'!AE206</f>
        <v>47.818053999999997</v>
      </c>
      <c r="AC108">
        <f>'AEO 53'!AF206</f>
        <v>47.822544000000001</v>
      </c>
      <c r="AD108">
        <f>'AEO 53'!AG206</f>
        <v>47.827618000000001</v>
      </c>
      <c r="AE108">
        <f>'AEO 53'!AH206</f>
        <v>47.832980999999997</v>
      </c>
      <c r="AF108">
        <f>'AEO 53'!AI206</f>
        <v>47.818610999999997</v>
      </c>
      <c r="AG108">
        <f>'AEO 53'!AJ206</f>
        <v>-5.0000000000000001E-3</v>
      </c>
    </row>
    <row r="109" spans="1:33" x14ac:dyDescent="0.2">
      <c r="A109" t="str">
        <f>'AEO 53'!A207</f>
        <v>Large Cars</v>
      </c>
      <c r="B109">
        <f>'AEO 53'!E207</f>
        <v>66.300880000000006</v>
      </c>
      <c r="C109">
        <f>'AEO 53'!F207</f>
        <v>65.398246999999998</v>
      </c>
      <c r="D109">
        <f>'AEO 53'!G207</f>
        <v>64.605834999999999</v>
      </c>
      <c r="E109">
        <f>'AEO 53'!H207</f>
        <v>63.854401000000003</v>
      </c>
      <c r="F109">
        <f>'AEO 53'!I207</f>
        <v>63.210293</v>
      </c>
      <c r="G109">
        <f>'AEO 53'!J207</f>
        <v>62.574779999999997</v>
      </c>
      <c r="H109">
        <f>'AEO 53'!K207</f>
        <v>61.938842999999999</v>
      </c>
      <c r="I109">
        <f>'AEO 53'!L207</f>
        <v>61.344794999999998</v>
      </c>
      <c r="J109">
        <f>'AEO 53'!M207</f>
        <v>60.790461999999998</v>
      </c>
      <c r="K109">
        <f>'AEO 53'!N207</f>
        <v>60.313769999999998</v>
      </c>
      <c r="L109">
        <f>'AEO 53'!O207</f>
        <v>59.901587999999997</v>
      </c>
      <c r="M109">
        <f>'AEO 53'!P207</f>
        <v>59.535736</v>
      </c>
      <c r="N109">
        <f>'AEO 53'!Q207</f>
        <v>59.211436999999997</v>
      </c>
      <c r="O109">
        <f>'AEO 53'!R207</f>
        <v>58.924377</v>
      </c>
      <c r="P109">
        <f>'AEO 53'!S207</f>
        <v>58.648350000000001</v>
      </c>
      <c r="Q109">
        <f>'AEO 53'!T207</f>
        <v>58.399104999999999</v>
      </c>
      <c r="R109">
        <f>'AEO 53'!U207</f>
        <v>58.178524000000003</v>
      </c>
      <c r="S109">
        <f>'AEO 53'!V207</f>
        <v>57.984489000000004</v>
      </c>
      <c r="T109">
        <f>'AEO 53'!W207</f>
        <v>57.816738000000001</v>
      </c>
      <c r="U109">
        <f>'AEO 53'!X207</f>
        <v>57.673743999999999</v>
      </c>
      <c r="V109">
        <f>'AEO 53'!Y207</f>
        <v>57.554695000000002</v>
      </c>
      <c r="W109">
        <f>'AEO 53'!Z207</f>
        <v>57.552909999999997</v>
      </c>
      <c r="X109">
        <f>'AEO 53'!AA207</f>
        <v>57.552143000000001</v>
      </c>
      <c r="Y109">
        <f>'AEO 53'!AB207</f>
        <v>57.552394999999997</v>
      </c>
      <c r="Z109">
        <f>'AEO 53'!AC207</f>
        <v>57.553516000000002</v>
      </c>
      <c r="AA109">
        <f>'AEO 53'!AD207</f>
        <v>57.555312999999998</v>
      </c>
      <c r="AB109">
        <f>'AEO 53'!AE207</f>
        <v>57.557594000000002</v>
      </c>
      <c r="AC109">
        <f>'AEO 53'!AF207</f>
        <v>57.560603999999998</v>
      </c>
      <c r="AD109">
        <f>'AEO 53'!AG207</f>
        <v>57.566150999999998</v>
      </c>
      <c r="AE109">
        <f>'AEO 53'!AH207</f>
        <v>57.571114000000001</v>
      </c>
      <c r="AF109">
        <f>'AEO 53'!AI207</f>
        <v>57.557205000000003</v>
      </c>
      <c r="AG109">
        <f>'AEO 53'!AJ207</f>
        <v>-5.0000000000000001E-3</v>
      </c>
    </row>
    <row r="110" spans="1:33" x14ac:dyDescent="0.2">
      <c r="A110" t="str">
        <f>'AEO 53'!A208</f>
        <v>Two Seater Cars</v>
      </c>
      <c r="B110">
        <f>'AEO 53'!E208</f>
        <v>132.05917400000001</v>
      </c>
      <c r="C110">
        <f>'AEO 53'!F208</f>
        <v>131.350021</v>
      </c>
      <c r="D110">
        <f>'AEO 53'!G208</f>
        <v>130.61677599999999</v>
      </c>
      <c r="E110">
        <f>'AEO 53'!H208</f>
        <v>129.93254099999999</v>
      </c>
      <c r="F110">
        <f>'AEO 53'!I208</f>
        <v>129.29037500000001</v>
      </c>
      <c r="G110">
        <f>'AEO 53'!J208</f>
        <v>128.887833</v>
      </c>
      <c r="H110">
        <f>'AEO 53'!K208</f>
        <v>128.34811400000001</v>
      </c>
      <c r="I110">
        <f>'AEO 53'!L208</f>
        <v>127.82566799999999</v>
      </c>
      <c r="J110">
        <f>'AEO 53'!M208</f>
        <v>127.326042</v>
      </c>
      <c r="K110">
        <f>'AEO 53'!N208</f>
        <v>126.895805</v>
      </c>
      <c r="L110">
        <f>'AEO 53'!O208</f>
        <v>126.52267500000001</v>
      </c>
      <c r="M110">
        <f>'AEO 53'!P208</f>
        <v>126.192284</v>
      </c>
      <c r="N110">
        <f>'AEO 53'!Q208</f>
        <v>125.89659899999999</v>
      </c>
      <c r="O110">
        <f>'AEO 53'!R208</f>
        <v>125.63342299999999</v>
      </c>
      <c r="P110">
        <f>'AEO 53'!S208</f>
        <v>125.38016500000001</v>
      </c>
      <c r="Q110">
        <f>'AEO 53'!T208</f>
        <v>125.154259</v>
      </c>
      <c r="R110">
        <f>'AEO 53'!U208</f>
        <v>124.95253</v>
      </c>
      <c r="S110">
        <f>'AEO 53'!V208</f>
        <v>124.773911</v>
      </c>
      <c r="T110">
        <f>'AEO 53'!W208</f>
        <v>124.623581</v>
      </c>
      <c r="U110">
        <f>'AEO 53'!X208</f>
        <v>124.4935</v>
      </c>
      <c r="V110">
        <f>'AEO 53'!Y208</f>
        <v>124.38633</v>
      </c>
      <c r="W110">
        <f>'AEO 53'!Z208</f>
        <v>124.385963</v>
      </c>
      <c r="X110">
        <f>'AEO 53'!AA208</f>
        <v>124.387024</v>
      </c>
      <c r="Y110">
        <f>'AEO 53'!AB208</f>
        <v>124.388451</v>
      </c>
      <c r="Z110">
        <f>'AEO 53'!AC208</f>
        <v>124.39106</v>
      </c>
      <c r="AA110">
        <f>'AEO 53'!AD208</f>
        <v>124.394493</v>
      </c>
      <c r="AB110">
        <f>'AEO 53'!AE208</f>
        <v>124.398323</v>
      </c>
      <c r="AC110">
        <f>'AEO 53'!AF208</f>
        <v>124.402466</v>
      </c>
      <c r="AD110">
        <f>'AEO 53'!AG208</f>
        <v>124.407394</v>
      </c>
      <c r="AE110">
        <f>'AEO 53'!AH208</f>
        <v>124.41284899999999</v>
      </c>
      <c r="AF110">
        <f>'AEO 53'!AI208</f>
        <v>124.39843</v>
      </c>
      <c r="AG110">
        <f>'AEO 53'!AJ208</f>
        <v>-2E-3</v>
      </c>
    </row>
    <row r="111" spans="1:33" x14ac:dyDescent="0.2">
      <c r="A111" t="str">
        <f>'AEO 53'!A209</f>
        <v>Small Crossover Cars</v>
      </c>
      <c r="B111">
        <f>'AEO 53'!E209</f>
        <v>55.610722000000003</v>
      </c>
      <c r="C111">
        <f>'AEO 53'!F209</f>
        <v>54.971919999999997</v>
      </c>
      <c r="D111">
        <f>'AEO 53'!G209</f>
        <v>54.314036999999999</v>
      </c>
      <c r="E111">
        <f>'AEO 53'!H209</f>
        <v>53.754589000000003</v>
      </c>
      <c r="F111">
        <f>'AEO 53'!I209</f>
        <v>53.181721000000003</v>
      </c>
      <c r="G111">
        <f>'AEO 53'!J209</f>
        <v>52.638137999999998</v>
      </c>
      <c r="H111">
        <f>'AEO 53'!K209</f>
        <v>52.147700999999998</v>
      </c>
      <c r="I111">
        <f>'AEO 53'!L209</f>
        <v>51.628093999999997</v>
      </c>
      <c r="J111">
        <f>'AEO 53'!M209</f>
        <v>51.145499999999998</v>
      </c>
      <c r="K111">
        <f>'AEO 53'!N209</f>
        <v>50.726233999999998</v>
      </c>
      <c r="L111">
        <f>'AEO 53'!O209</f>
        <v>50.361319999999999</v>
      </c>
      <c r="M111">
        <f>'AEO 53'!P209</f>
        <v>50.034247999999998</v>
      </c>
      <c r="N111">
        <f>'AEO 53'!Q209</f>
        <v>49.741675999999998</v>
      </c>
      <c r="O111">
        <f>'AEO 53'!R209</f>
        <v>49.480967999999997</v>
      </c>
      <c r="P111">
        <f>'AEO 53'!S209</f>
        <v>49.226933000000002</v>
      </c>
      <c r="Q111">
        <f>'AEO 53'!T209</f>
        <v>48.995899000000001</v>
      </c>
      <c r="R111">
        <f>'AEO 53'!U209</f>
        <v>48.79081</v>
      </c>
      <c r="S111">
        <f>'AEO 53'!V209</f>
        <v>48.610591999999997</v>
      </c>
      <c r="T111">
        <f>'AEO 53'!W209</f>
        <v>48.454417999999997</v>
      </c>
      <c r="U111">
        <f>'AEO 53'!X209</f>
        <v>48.321773999999998</v>
      </c>
      <c r="V111">
        <f>'AEO 53'!Y209</f>
        <v>48.212105000000001</v>
      </c>
      <c r="W111">
        <f>'AEO 53'!Z209</f>
        <v>48.210869000000002</v>
      </c>
      <c r="X111">
        <f>'AEO 53'!AA209</f>
        <v>48.210720000000002</v>
      </c>
      <c r="Y111">
        <f>'AEO 53'!AB209</f>
        <v>48.211418000000002</v>
      </c>
      <c r="Z111">
        <f>'AEO 53'!AC209</f>
        <v>48.213062000000001</v>
      </c>
      <c r="AA111">
        <f>'AEO 53'!AD209</f>
        <v>48.215480999999997</v>
      </c>
      <c r="AB111">
        <f>'AEO 53'!AE209</f>
        <v>48.218418</v>
      </c>
      <c r="AC111">
        <f>'AEO 53'!AF209</f>
        <v>48.221950999999997</v>
      </c>
      <c r="AD111">
        <f>'AEO 53'!AG209</f>
        <v>48.226134999999999</v>
      </c>
      <c r="AE111">
        <f>'AEO 53'!AH209</f>
        <v>48.230727999999999</v>
      </c>
      <c r="AF111">
        <f>'AEO 53'!AI209</f>
        <v>48.215538000000002</v>
      </c>
      <c r="AG111">
        <f>'AEO 53'!AJ209</f>
        <v>-5.0000000000000001E-3</v>
      </c>
    </row>
    <row r="112" spans="1:33" x14ac:dyDescent="0.2">
      <c r="A112" t="str">
        <f>'AEO 53'!A210</f>
        <v>Large Crossover Cars</v>
      </c>
      <c r="B112">
        <f>'AEO 53'!E210</f>
        <v>68.392623999999998</v>
      </c>
      <c r="C112">
        <f>'AEO 53'!F210</f>
        <v>67.440910000000002</v>
      </c>
      <c r="D112">
        <f>'AEO 53'!G210</f>
        <v>66.561256</v>
      </c>
      <c r="E112">
        <f>'AEO 53'!H210</f>
        <v>65.804603999999998</v>
      </c>
      <c r="F112">
        <f>'AEO 53'!I210</f>
        <v>65.131598999999994</v>
      </c>
      <c r="G112">
        <f>'AEO 53'!J210</f>
        <v>64.491287</v>
      </c>
      <c r="H112">
        <f>'AEO 53'!K210</f>
        <v>63.850681000000002</v>
      </c>
      <c r="I112">
        <f>'AEO 53'!L210</f>
        <v>63.246448999999998</v>
      </c>
      <c r="J112">
        <f>'AEO 53'!M210</f>
        <v>62.685665</v>
      </c>
      <c r="K112">
        <f>'AEO 53'!N210</f>
        <v>62.198611999999997</v>
      </c>
      <c r="L112">
        <f>'AEO 53'!O210</f>
        <v>61.774261000000003</v>
      </c>
      <c r="M112">
        <f>'AEO 53'!P210</f>
        <v>61.393734000000002</v>
      </c>
      <c r="N112">
        <f>'AEO 53'!Q210</f>
        <v>61.053291000000002</v>
      </c>
      <c r="O112">
        <f>'AEO 53'!R210</f>
        <v>60.749687000000002</v>
      </c>
      <c r="P112">
        <f>'AEO 53'!S210</f>
        <v>60.457110999999998</v>
      </c>
      <c r="Q112">
        <f>'AEO 53'!T210</f>
        <v>60.191662000000001</v>
      </c>
      <c r="R112">
        <f>'AEO 53'!U210</f>
        <v>59.963057999999997</v>
      </c>
      <c r="S112">
        <f>'AEO 53'!V210</f>
        <v>59.766022</v>
      </c>
      <c r="T112">
        <f>'AEO 53'!W210</f>
        <v>59.585864999999998</v>
      </c>
      <c r="U112">
        <f>'AEO 53'!X210</f>
        <v>59.435504999999999</v>
      </c>
      <c r="V112">
        <f>'AEO 53'!Y210</f>
        <v>59.311439999999997</v>
      </c>
      <c r="W112">
        <f>'AEO 53'!Z210</f>
        <v>59.310986</v>
      </c>
      <c r="X112">
        <f>'AEO 53'!AA210</f>
        <v>59.308224000000003</v>
      </c>
      <c r="Y112">
        <f>'AEO 53'!AB210</f>
        <v>59.311005000000002</v>
      </c>
      <c r="Z112">
        <f>'AEO 53'!AC210</f>
        <v>59.310538999999999</v>
      </c>
      <c r="AA112">
        <f>'AEO 53'!AD210</f>
        <v>59.310504999999999</v>
      </c>
      <c r="AB112">
        <f>'AEO 53'!AE210</f>
        <v>59.311019999999999</v>
      </c>
      <c r="AC112">
        <f>'AEO 53'!AF210</f>
        <v>59.312297999999998</v>
      </c>
      <c r="AD112">
        <f>'AEO 53'!AG210</f>
        <v>59.314278000000002</v>
      </c>
      <c r="AE112">
        <f>'AEO 53'!AH210</f>
        <v>59.316715000000002</v>
      </c>
      <c r="AF112">
        <f>'AEO 53'!AI210</f>
        <v>59.299458000000001</v>
      </c>
      <c r="AG112">
        <f>'AEO 53'!AJ210</f>
        <v>-5.0000000000000001E-3</v>
      </c>
    </row>
    <row r="113" spans="1:33" x14ac:dyDescent="0.2">
      <c r="A113" t="str">
        <f>'AEO 53'!A211</f>
        <v>Small Pickup</v>
      </c>
      <c r="B113">
        <f>'AEO 53'!E211</f>
        <v>0</v>
      </c>
      <c r="C113">
        <f>'AEO 53'!F211</f>
        <v>0</v>
      </c>
      <c r="D113">
        <f>'AEO 53'!G211</f>
        <v>0</v>
      </c>
      <c r="E113">
        <f>'AEO 53'!H211</f>
        <v>0</v>
      </c>
      <c r="F113">
        <f>'AEO 53'!I211</f>
        <v>0</v>
      </c>
      <c r="G113">
        <f>'AEO 53'!J211</f>
        <v>0</v>
      </c>
      <c r="H113">
        <f>'AEO 53'!K211</f>
        <v>0</v>
      </c>
      <c r="I113">
        <f>'AEO 53'!L211</f>
        <v>0</v>
      </c>
      <c r="J113">
        <f>'AEO 53'!M211</f>
        <v>0</v>
      </c>
      <c r="K113">
        <f>'AEO 53'!N211</f>
        <v>0</v>
      </c>
      <c r="L113">
        <f>'AEO 53'!O211</f>
        <v>0</v>
      </c>
      <c r="M113">
        <f>'AEO 53'!P211</f>
        <v>0</v>
      </c>
      <c r="N113">
        <f>'AEO 53'!Q211</f>
        <v>0</v>
      </c>
      <c r="O113">
        <f>'AEO 53'!R211</f>
        <v>0</v>
      </c>
      <c r="P113">
        <f>'AEO 53'!S211</f>
        <v>0</v>
      </c>
      <c r="Q113">
        <f>'AEO 53'!T211</f>
        <v>0</v>
      </c>
      <c r="R113">
        <f>'AEO 53'!U211</f>
        <v>0</v>
      </c>
      <c r="S113">
        <f>'AEO 53'!V211</f>
        <v>0</v>
      </c>
      <c r="T113">
        <f>'AEO 53'!W211</f>
        <v>0</v>
      </c>
      <c r="U113">
        <f>'AEO 53'!X211</f>
        <v>0</v>
      </c>
      <c r="V113">
        <f>'AEO 53'!Y211</f>
        <v>0</v>
      </c>
      <c r="W113">
        <f>'AEO 53'!Z211</f>
        <v>0</v>
      </c>
      <c r="X113">
        <f>'AEO 53'!AA211</f>
        <v>0</v>
      </c>
      <c r="Y113">
        <f>'AEO 53'!AB211</f>
        <v>0</v>
      </c>
      <c r="Z113">
        <f>'AEO 53'!AC211</f>
        <v>0</v>
      </c>
      <c r="AA113">
        <f>'AEO 53'!AD211</f>
        <v>0</v>
      </c>
      <c r="AB113">
        <f>'AEO 53'!AE211</f>
        <v>0</v>
      </c>
      <c r="AC113">
        <f>'AEO 53'!AF211</f>
        <v>0</v>
      </c>
      <c r="AD113">
        <f>'AEO 53'!AG211</f>
        <v>0</v>
      </c>
      <c r="AE113">
        <f>'AEO 53'!AH211</f>
        <v>0</v>
      </c>
      <c r="AF113">
        <f>'AEO 53'!AI211</f>
        <v>0</v>
      </c>
      <c r="AG113" t="str">
        <f>'AEO 53'!AJ211</f>
        <v>- -</v>
      </c>
    </row>
    <row r="114" spans="1:33" x14ac:dyDescent="0.2">
      <c r="A114" t="str">
        <f>'AEO 53'!A212</f>
        <v>Large Pickup</v>
      </c>
      <c r="B114">
        <f>'AEO 53'!E212</f>
        <v>0</v>
      </c>
      <c r="C114">
        <f>'AEO 53'!F212</f>
        <v>0</v>
      </c>
      <c r="D114">
        <f>'AEO 53'!G212</f>
        <v>72.641632000000001</v>
      </c>
      <c r="E114">
        <f>'AEO 53'!H212</f>
        <v>71.895026999999999</v>
      </c>
      <c r="F114">
        <f>'AEO 53'!I212</f>
        <v>71.206824999999995</v>
      </c>
      <c r="G114">
        <f>'AEO 53'!J212</f>
        <v>70.592438000000001</v>
      </c>
      <c r="H114">
        <f>'AEO 53'!K212</f>
        <v>69.994011</v>
      </c>
      <c r="I114">
        <f>'AEO 53'!L212</f>
        <v>69.413764999999998</v>
      </c>
      <c r="J114">
        <f>'AEO 53'!M212</f>
        <v>68.873313999999993</v>
      </c>
      <c r="K114">
        <f>'AEO 53'!N212</f>
        <v>68.400345000000002</v>
      </c>
      <c r="L114">
        <f>'AEO 53'!O212</f>
        <v>67.982703999999998</v>
      </c>
      <c r="M114">
        <f>'AEO 53'!P212</f>
        <v>67.598808000000005</v>
      </c>
      <c r="N114">
        <f>'AEO 53'!Q212</f>
        <v>67.247398000000004</v>
      </c>
      <c r="O114">
        <f>'AEO 53'!R212</f>
        <v>66.927886999999998</v>
      </c>
      <c r="P114">
        <f>'AEO 53'!S212</f>
        <v>66.576530000000005</v>
      </c>
      <c r="Q114">
        <f>'AEO 53'!T212</f>
        <v>66.245575000000002</v>
      </c>
      <c r="R114">
        <f>'AEO 53'!U212</f>
        <v>65.949791000000005</v>
      </c>
      <c r="S114">
        <f>'AEO 53'!V212</f>
        <v>65.684821999999997</v>
      </c>
      <c r="T114">
        <f>'AEO 53'!W212</f>
        <v>65.457168999999993</v>
      </c>
      <c r="U114">
        <f>'AEO 53'!X212</f>
        <v>65.258223999999998</v>
      </c>
      <c r="V114">
        <f>'AEO 53'!Y212</f>
        <v>65.092140000000001</v>
      </c>
      <c r="W114">
        <f>'AEO 53'!Z212</f>
        <v>65.068450999999996</v>
      </c>
      <c r="X114">
        <f>'AEO 53'!AA212</f>
        <v>65.047798</v>
      </c>
      <c r="Y114">
        <f>'AEO 53'!AB212</f>
        <v>65.025299000000004</v>
      </c>
      <c r="Z114">
        <f>'AEO 53'!AC212</f>
        <v>65.005020000000002</v>
      </c>
      <c r="AA114">
        <f>'AEO 53'!AD212</f>
        <v>64.986251999999993</v>
      </c>
      <c r="AB114">
        <f>'AEO 53'!AE212</f>
        <v>64.967917999999997</v>
      </c>
      <c r="AC114">
        <f>'AEO 53'!AF212</f>
        <v>64.949843999999999</v>
      </c>
      <c r="AD114">
        <f>'AEO 53'!AG212</f>
        <v>64.932715999999999</v>
      </c>
      <c r="AE114">
        <f>'AEO 53'!AH212</f>
        <v>64.916381999999999</v>
      </c>
      <c r="AF114">
        <f>'AEO 53'!AI212</f>
        <v>64.894333000000003</v>
      </c>
      <c r="AG114" t="str">
        <f>'AEO 53'!AJ212</f>
        <v>- -</v>
      </c>
    </row>
    <row r="115" spans="1:33" x14ac:dyDescent="0.2">
      <c r="A115" t="str">
        <f>'AEO 53'!A213</f>
        <v>Small Van</v>
      </c>
      <c r="B115">
        <f>'AEO 53'!E213</f>
        <v>0</v>
      </c>
      <c r="C115">
        <f>'AEO 53'!F213</f>
        <v>0</v>
      </c>
      <c r="D115">
        <f>'AEO 53'!G213</f>
        <v>0</v>
      </c>
      <c r="E115">
        <f>'AEO 53'!H213</f>
        <v>0</v>
      </c>
      <c r="F115">
        <f>'AEO 53'!I213</f>
        <v>0</v>
      </c>
      <c r="G115">
        <f>'AEO 53'!J213</f>
        <v>0</v>
      </c>
      <c r="H115">
        <f>'AEO 53'!K213</f>
        <v>0</v>
      </c>
      <c r="I115">
        <f>'AEO 53'!L213</f>
        <v>0</v>
      </c>
      <c r="J115">
        <f>'AEO 53'!M213</f>
        <v>0</v>
      </c>
      <c r="K115">
        <f>'AEO 53'!N213</f>
        <v>0</v>
      </c>
      <c r="L115">
        <f>'AEO 53'!O213</f>
        <v>59.898417999999999</v>
      </c>
      <c r="M115">
        <f>'AEO 53'!P213</f>
        <v>59.565787999999998</v>
      </c>
      <c r="N115">
        <f>'AEO 53'!Q213</f>
        <v>59.263786000000003</v>
      </c>
      <c r="O115">
        <f>'AEO 53'!R213</f>
        <v>59.002827000000003</v>
      </c>
      <c r="P115">
        <f>'AEO 53'!S213</f>
        <v>58.700527000000001</v>
      </c>
      <c r="Q115">
        <f>'AEO 53'!T213</f>
        <v>58.411453000000002</v>
      </c>
      <c r="R115">
        <f>'AEO 53'!U213</f>
        <v>58.143935999999997</v>
      </c>
      <c r="S115">
        <f>'AEO 53'!V213</f>
        <v>57.906798999999999</v>
      </c>
      <c r="T115">
        <f>'AEO 53'!W213</f>
        <v>57.701777999999997</v>
      </c>
      <c r="U115">
        <f>'AEO 53'!X213</f>
        <v>57.524619999999999</v>
      </c>
      <c r="V115">
        <f>'AEO 53'!Y213</f>
        <v>57.377403000000001</v>
      </c>
      <c r="W115">
        <f>'AEO 53'!Z213</f>
        <v>57.359336999999996</v>
      </c>
      <c r="X115">
        <f>'AEO 53'!AA213</f>
        <v>57.344180999999999</v>
      </c>
      <c r="Y115">
        <f>'AEO 53'!AB213</f>
        <v>57.329211999999998</v>
      </c>
      <c r="Z115">
        <f>'AEO 53'!AC213</f>
        <v>57.315876000000003</v>
      </c>
      <c r="AA115">
        <f>'AEO 53'!AD213</f>
        <v>57.303925</v>
      </c>
      <c r="AB115">
        <f>'AEO 53'!AE213</f>
        <v>57.29269</v>
      </c>
      <c r="AC115">
        <f>'AEO 53'!AF213</f>
        <v>57.280869000000003</v>
      </c>
      <c r="AD115">
        <f>'AEO 53'!AG213</f>
        <v>57.269112</v>
      </c>
      <c r="AE115">
        <f>'AEO 53'!AH213</f>
        <v>57.257420000000003</v>
      </c>
      <c r="AF115">
        <f>'AEO 53'!AI213</f>
        <v>57.239455999999997</v>
      </c>
      <c r="AG115" t="str">
        <f>'AEO 53'!AJ213</f>
        <v>- -</v>
      </c>
    </row>
    <row r="116" spans="1:33" x14ac:dyDescent="0.2">
      <c r="A116" t="str">
        <f>'AEO 53'!A214</f>
        <v>Large Van</v>
      </c>
      <c r="B116">
        <f>'AEO 53'!E214</f>
        <v>0</v>
      </c>
      <c r="C116">
        <f>'AEO 53'!F214</f>
        <v>0</v>
      </c>
      <c r="D116">
        <f>'AEO 53'!G214</f>
        <v>0</v>
      </c>
      <c r="E116">
        <f>'AEO 53'!H214</f>
        <v>0</v>
      </c>
      <c r="F116">
        <f>'AEO 53'!I214</f>
        <v>0</v>
      </c>
      <c r="G116">
        <f>'AEO 53'!J214</f>
        <v>0</v>
      </c>
      <c r="H116">
        <f>'AEO 53'!K214</f>
        <v>0</v>
      </c>
      <c r="I116">
        <f>'AEO 53'!L214</f>
        <v>0</v>
      </c>
      <c r="J116">
        <f>'AEO 53'!M214</f>
        <v>0</v>
      </c>
      <c r="K116">
        <f>'AEO 53'!N214</f>
        <v>0</v>
      </c>
      <c r="L116">
        <f>'AEO 53'!O214</f>
        <v>0</v>
      </c>
      <c r="M116">
        <f>'AEO 53'!P214</f>
        <v>0</v>
      </c>
      <c r="N116">
        <f>'AEO 53'!Q214</f>
        <v>0</v>
      </c>
      <c r="O116">
        <f>'AEO 53'!R214</f>
        <v>0</v>
      </c>
      <c r="P116">
        <f>'AEO 53'!S214</f>
        <v>0</v>
      </c>
      <c r="Q116">
        <f>'AEO 53'!T214</f>
        <v>0</v>
      </c>
      <c r="R116">
        <f>'AEO 53'!U214</f>
        <v>0</v>
      </c>
      <c r="S116">
        <f>'AEO 53'!V214</f>
        <v>0</v>
      </c>
      <c r="T116">
        <f>'AEO 53'!W214</f>
        <v>0</v>
      </c>
      <c r="U116">
        <f>'AEO 53'!X214</f>
        <v>0</v>
      </c>
      <c r="V116">
        <f>'AEO 53'!Y214</f>
        <v>0</v>
      </c>
      <c r="W116">
        <f>'AEO 53'!Z214</f>
        <v>0</v>
      </c>
      <c r="X116">
        <f>'AEO 53'!AA214</f>
        <v>0</v>
      </c>
      <c r="Y116">
        <f>'AEO 53'!AB214</f>
        <v>0</v>
      </c>
      <c r="Z116">
        <f>'AEO 53'!AC214</f>
        <v>0</v>
      </c>
      <c r="AA116">
        <f>'AEO 53'!AD214</f>
        <v>0</v>
      </c>
      <c r="AB116">
        <f>'AEO 53'!AE214</f>
        <v>0</v>
      </c>
      <c r="AC116">
        <f>'AEO 53'!AF214</f>
        <v>0</v>
      </c>
      <c r="AD116">
        <f>'AEO 53'!AG214</f>
        <v>0</v>
      </c>
      <c r="AE116">
        <f>'AEO 53'!AH214</f>
        <v>0</v>
      </c>
      <c r="AF116">
        <f>'AEO 53'!AI214</f>
        <v>0</v>
      </c>
      <c r="AG116" t="str">
        <f>'AEO 53'!AJ214</f>
        <v>- -</v>
      </c>
    </row>
    <row r="117" spans="1:33" x14ac:dyDescent="0.2">
      <c r="A117" t="str">
        <f>'AEO 53'!A215</f>
        <v>Small Utility</v>
      </c>
      <c r="B117">
        <f>'AEO 53'!E215</f>
        <v>68.003822</v>
      </c>
      <c r="C117">
        <f>'AEO 53'!F215</f>
        <v>67.233756999999997</v>
      </c>
      <c r="D117">
        <f>'AEO 53'!G215</f>
        <v>66.416663999999997</v>
      </c>
      <c r="E117">
        <f>'AEO 53'!H215</f>
        <v>65.721885999999998</v>
      </c>
      <c r="F117">
        <f>'AEO 53'!I215</f>
        <v>65.090141000000003</v>
      </c>
      <c r="G117">
        <f>'AEO 53'!J215</f>
        <v>64.709038000000007</v>
      </c>
      <c r="H117">
        <f>'AEO 53'!K215</f>
        <v>64.196678000000006</v>
      </c>
      <c r="I117">
        <f>'AEO 53'!L215</f>
        <v>63.690041000000001</v>
      </c>
      <c r="J117">
        <f>'AEO 53'!M215</f>
        <v>63.219375999999997</v>
      </c>
      <c r="K117">
        <f>'AEO 53'!N215</f>
        <v>62.805885000000004</v>
      </c>
      <c r="L117">
        <f>'AEO 53'!O215</f>
        <v>62.442272000000003</v>
      </c>
      <c r="M117">
        <f>'AEO 53'!P215</f>
        <v>62.110287</v>
      </c>
      <c r="N117">
        <f>'AEO 53'!Q215</f>
        <v>61.807575</v>
      </c>
      <c r="O117">
        <f>'AEO 53'!R215</f>
        <v>61.533915999999998</v>
      </c>
      <c r="P117">
        <f>'AEO 53'!S215</f>
        <v>61.223557</v>
      </c>
      <c r="Q117">
        <f>'AEO 53'!T215</f>
        <v>60.929070000000003</v>
      </c>
      <c r="R117">
        <f>'AEO 53'!U215</f>
        <v>60.665661</v>
      </c>
      <c r="S117">
        <f>'AEO 53'!V215</f>
        <v>60.429039000000003</v>
      </c>
      <c r="T117">
        <f>'AEO 53'!W215</f>
        <v>60.225765000000003</v>
      </c>
      <c r="U117">
        <f>'AEO 53'!X215</f>
        <v>60.050991000000003</v>
      </c>
      <c r="V117">
        <f>'AEO 53'!Y215</f>
        <v>59.904975999999998</v>
      </c>
      <c r="W117">
        <f>'AEO 53'!Z215</f>
        <v>59.884995000000004</v>
      </c>
      <c r="X117">
        <f>'AEO 53'!AA215</f>
        <v>59.866309999999999</v>
      </c>
      <c r="Y117">
        <f>'AEO 53'!AB215</f>
        <v>59.848446000000003</v>
      </c>
      <c r="Z117">
        <f>'AEO 53'!AC215</f>
        <v>59.831696000000001</v>
      </c>
      <c r="AA117">
        <f>'AEO 53'!AD215</f>
        <v>59.815575000000003</v>
      </c>
      <c r="AB117">
        <f>'AEO 53'!AE215</f>
        <v>59.800037000000003</v>
      </c>
      <c r="AC117">
        <f>'AEO 53'!AF215</f>
        <v>59.785373999999997</v>
      </c>
      <c r="AD117">
        <f>'AEO 53'!AG215</f>
        <v>59.771481000000001</v>
      </c>
      <c r="AE117">
        <f>'AEO 53'!AH215</f>
        <v>59.758076000000003</v>
      </c>
      <c r="AF117">
        <f>'AEO 53'!AI215</f>
        <v>59.739086</v>
      </c>
      <c r="AG117">
        <f>'AEO 53'!AJ215</f>
        <v>-4.0000000000000001E-3</v>
      </c>
    </row>
    <row r="118" spans="1:33" x14ac:dyDescent="0.2">
      <c r="A118" t="str">
        <f>'AEO 53'!A216</f>
        <v>Large Utility</v>
      </c>
      <c r="B118">
        <f>'AEO 53'!E216</f>
        <v>103.490143</v>
      </c>
      <c r="C118">
        <f>'AEO 53'!F216</f>
        <v>102.47933999999999</v>
      </c>
      <c r="D118">
        <f>'AEO 53'!G216</f>
        <v>101.4216</v>
      </c>
      <c r="E118">
        <f>'AEO 53'!H216</f>
        <v>100.567566</v>
      </c>
      <c r="F118">
        <f>'AEO 53'!I216</f>
        <v>99.805779000000001</v>
      </c>
      <c r="G118">
        <f>'AEO 53'!J216</f>
        <v>99.080223000000004</v>
      </c>
      <c r="H118">
        <f>'AEO 53'!K216</f>
        <v>98.392769000000001</v>
      </c>
      <c r="I118">
        <f>'AEO 53'!L216</f>
        <v>97.723136999999994</v>
      </c>
      <c r="J118">
        <f>'AEO 53'!M216</f>
        <v>97.096169000000003</v>
      </c>
      <c r="K118">
        <f>'AEO 53'!N216</f>
        <v>96.546982</v>
      </c>
      <c r="L118">
        <f>'AEO 53'!O216</f>
        <v>96.060683999999995</v>
      </c>
      <c r="M118">
        <f>'AEO 53'!P216</f>
        <v>95.613533000000004</v>
      </c>
      <c r="N118">
        <f>'AEO 53'!Q216</f>
        <v>95.206001000000001</v>
      </c>
      <c r="O118">
        <f>'AEO 53'!R216</f>
        <v>94.840630000000004</v>
      </c>
      <c r="P118">
        <f>'AEO 53'!S216</f>
        <v>94.444396999999995</v>
      </c>
      <c r="Q118">
        <f>'AEO 53'!T216</f>
        <v>94.074416999999997</v>
      </c>
      <c r="R118">
        <f>'AEO 53'!U216</f>
        <v>93.745361000000003</v>
      </c>
      <c r="S118">
        <f>'AEO 53'!V216</f>
        <v>93.452468999999994</v>
      </c>
      <c r="T118">
        <f>'AEO 53'!W216</f>
        <v>93.188666999999995</v>
      </c>
      <c r="U118">
        <f>'AEO 53'!X216</f>
        <v>92.963645999999997</v>
      </c>
      <c r="V118">
        <f>'AEO 53'!Y216</f>
        <v>92.775642000000005</v>
      </c>
      <c r="W118">
        <f>'AEO 53'!Z216</f>
        <v>92.747603999999995</v>
      </c>
      <c r="X118">
        <f>'AEO 53'!AA216</f>
        <v>92.722037999999998</v>
      </c>
      <c r="Y118">
        <f>'AEO 53'!AB216</f>
        <v>92.695908000000003</v>
      </c>
      <c r="Z118">
        <f>'AEO 53'!AC216</f>
        <v>92.671745000000001</v>
      </c>
      <c r="AA118">
        <f>'AEO 53'!AD216</f>
        <v>92.648903000000004</v>
      </c>
      <c r="AB118">
        <f>'AEO 53'!AE216</f>
        <v>92.626839000000004</v>
      </c>
      <c r="AC118">
        <f>'AEO 53'!AF216</f>
        <v>92.605559999999997</v>
      </c>
      <c r="AD118">
        <f>'AEO 53'!AG216</f>
        <v>92.585091000000006</v>
      </c>
      <c r="AE118">
        <f>'AEO 53'!AH216</f>
        <v>92.565574999999995</v>
      </c>
      <c r="AF118">
        <f>'AEO 53'!AI216</f>
        <v>92.540321000000006</v>
      </c>
      <c r="AG118">
        <f>'AEO 53'!AJ216</f>
        <v>-4.0000000000000001E-3</v>
      </c>
    </row>
    <row r="119" spans="1:33" x14ac:dyDescent="0.2">
      <c r="A119" t="str">
        <f>'AEO 53'!A217</f>
        <v>Small Crossover Trucks</v>
      </c>
      <c r="B119">
        <f>'AEO 53'!E217</f>
        <v>61.116188000000001</v>
      </c>
      <c r="C119">
        <f>'AEO 53'!F217</f>
        <v>60.362900000000003</v>
      </c>
      <c r="D119">
        <f>'AEO 53'!G217</f>
        <v>59.606017999999999</v>
      </c>
      <c r="E119">
        <f>'AEO 53'!H217</f>
        <v>58.948619999999998</v>
      </c>
      <c r="F119">
        <f>'AEO 53'!I217</f>
        <v>58.346069</v>
      </c>
      <c r="G119">
        <f>'AEO 53'!J217</f>
        <v>57.766002999999998</v>
      </c>
      <c r="H119">
        <f>'AEO 53'!K217</f>
        <v>57.235290999999997</v>
      </c>
      <c r="I119">
        <f>'AEO 53'!L217</f>
        <v>56.724322999999998</v>
      </c>
      <c r="J119">
        <f>'AEO 53'!M217</f>
        <v>56.255920000000003</v>
      </c>
      <c r="K119">
        <f>'AEO 53'!N217</f>
        <v>55.854492</v>
      </c>
      <c r="L119">
        <f>'AEO 53'!O217</f>
        <v>55.509810999999999</v>
      </c>
      <c r="M119">
        <f>'AEO 53'!P217</f>
        <v>55.204436999999999</v>
      </c>
      <c r="N119">
        <f>'AEO 53'!Q217</f>
        <v>54.935547</v>
      </c>
      <c r="O119">
        <f>'AEO 53'!R217</f>
        <v>54.698917000000002</v>
      </c>
      <c r="P119">
        <f>'AEO 53'!S217</f>
        <v>54.425446000000001</v>
      </c>
      <c r="Q119">
        <f>'AEO 53'!T217</f>
        <v>54.167931000000003</v>
      </c>
      <c r="R119">
        <f>'AEO 53'!U217</f>
        <v>53.937900999999997</v>
      </c>
      <c r="S119">
        <f>'AEO 53'!V217</f>
        <v>53.734122999999997</v>
      </c>
      <c r="T119">
        <f>'AEO 53'!W217</f>
        <v>53.556193999999998</v>
      </c>
      <c r="U119">
        <f>'AEO 53'!X217</f>
        <v>53.402866000000003</v>
      </c>
      <c r="V119">
        <f>'AEO 53'!Y217</f>
        <v>53.273677999999997</v>
      </c>
      <c r="W119">
        <f>'AEO 53'!Z217</f>
        <v>53.258316000000001</v>
      </c>
      <c r="X119">
        <f>'AEO 53'!AA217</f>
        <v>53.243839000000001</v>
      </c>
      <c r="Y119">
        <f>'AEO 53'!AB217</f>
        <v>53.230049000000001</v>
      </c>
      <c r="Z119">
        <f>'AEO 53'!AC217</f>
        <v>53.217140000000001</v>
      </c>
      <c r="AA119">
        <f>'AEO 53'!AD217</f>
        <v>53.204678000000001</v>
      </c>
      <c r="AB119">
        <f>'AEO 53'!AE217</f>
        <v>53.192687999999997</v>
      </c>
      <c r="AC119">
        <f>'AEO 53'!AF217</f>
        <v>53.181449999999998</v>
      </c>
      <c r="AD119">
        <f>'AEO 53'!AG217</f>
        <v>53.170952</v>
      </c>
      <c r="AE119">
        <f>'AEO 53'!AH217</f>
        <v>53.160792999999998</v>
      </c>
      <c r="AF119">
        <f>'AEO 53'!AI217</f>
        <v>53.145080999999998</v>
      </c>
      <c r="AG119">
        <f>'AEO 53'!AJ217</f>
        <v>-5.0000000000000001E-3</v>
      </c>
    </row>
    <row r="120" spans="1:33" x14ac:dyDescent="0.2">
      <c r="A120" t="str">
        <f>'AEO 53'!A218</f>
        <v>Large Crossover Trucks</v>
      </c>
      <c r="B120">
        <f>'AEO 53'!E218</f>
        <v>79.580596999999997</v>
      </c>
      <c r="C120">
        <f>'AEO 53'!F218</f>
        <v>78.663689000000005</v>
      </c>
      <c r="D120">
        <f>'AEO 53'!G218</f>
        <v>77.759017999999998</v>
      </c>
      <c r="E120">
        <f>'AEO 53'!H218</f>
        <v>76.869888000000003</v>
      </c>
      <c r="F120">
        <f>'AEO 53'!I218</f>
        <v>76.056137000000007</v>
      </c>
      <c r="G120">
        <f>'AEO 53'!J218</f>
        <v>75.408569</v>
      </c>
      <c r="H120">
        <f>'AEO 53'!K218</f>
        <v>74.786818999999994</v>
      </c>
      <c r="I120">
        <f>'AEO 53'!L218</f>
        <v>74.156326000000007</v>
      </c>
      <c r="J120">
        <f>'AEO 53'!M218</f>
        <v>73.571601999999999</v>
      </c>
      <c r="K120">
        <f>'AEO 53'!N218</f>
        <v>73.068793999999997</v>
      </c>
      <c r="L120">
        <f>'AEO 53'!O218</f>
        <v>72.633751000000004</v>
      </c>
      <c r="M120">
        <f>'AEO 53'!P218</f>
        <v>72.245948999999996</v>
      </c>
      <c r="N120">
        <f>'AEO 53'!Q218</f>
        <v>71.901306000000005</v>
      </c>
      <c r="O120">
        <f>'AEO 53'!R218</f>
        <v>71.592926000000006</v>
      </c>
      <c r="P120">
        <f>'AEO 53'!S218</f>
        <v>71.255829000000006</v>
      </c>
      <c r="Q120">
        <f>'AEO 53'!T218</f>
        <v>70.940903000000006</v>
      </c>
      <c r="R120">
        <f>'AEO 53'!U218</f>
        <v>70.658484999999999</v>
      </c>
      <c r="S120">
        <f>'AEO 53'!V218</f>
        <v>70.407463000000007</v>
      </c>
      <c r="T120">
        <f>'AEO 53'!W218</f>
        <v>70.190697</v>
      </c>
      <c r="U120">
        <f>'AEO 53'!X218</f>
        <v>70.002135999999993</v>
      </c>
      <c r="V120">
        <f>'AEO 53'!Y218</f>
        <v>69.843292000000005</v>
      </c>
      <c r="W120">
        <f>'AEO 53'!Z218</f>
        <v>69.822372000000001</v>
      </c>
      <c r="X120">
        <f>'AEO 53'!AA218</f>
        <v>69.803214999999994</v>
      </c>
      <c r="Y120">
        <f>'AEO 53'!AB218</f>
        <v>69.784126000000001</v>
      </c>
      <c r="Z120">
        <f>'AEO 53'!AC218</f>
        <v>69.766272999999998</v>
      </c>
      <c r="AA120">
        <f>'AEO 53'!AD218</f>
        <v>69.749663999999996</v>
      </c>
      <c r="AB120">
        <f>'AEO 53'!AE218</f>
        <v>69.733620000000002</v>
      </c>
      <c r="AC120">
        <f>'AEO 53'!AF218</f>
        <v>69.717995000000002</v>
      </c>
      <c r="AD120">
        <f>'AEO 53'!AG218</f>
        <v>69.703270000000003</v>
      </c>
      <c r="AE120">
        <f>'AEO 53'!AH218</f>
        <v>69.689316000000005</v>
      </c>
      <c r="AF120">
        <f>'AEO 53'!AI218</f>
        <v>69.669539999999998</v>
      </c>
      <c r="AG120">
        <f>'AEO 53'!AJ218</f>
        <v>-4.0000000000000001E-3</v>
      </c>
    </row>
    <row r="122" spans="1:33" x14ac:dyDescent="0.2">
      <c r="A122" s="20" t="str">
        <f>A6</f>
        <v>Plug-in 10 Gasoline Hybrid</v>
      </c>
    </row>
    <row r="123" spans="1:33" x14ac:dyDescent="0.2">
      <c r="A123" t="str">
        <f>'AEO 53'!A50</f>
        <v>Mini-compact Cars</v>
      </c>
      <c r="B123">
        <f>'AEO 53'!E50</f>
        <v>0</v>
      </c>
      <c r="C123">
        <f>'AEO 53'!F50</f>
        <v>0</v>
      </c>
      <c r="D123">
        <f>'AEO 53'!G50</f>
        <v>0</v>
      </c>
      <c r="E123">
        <f>'AEO 53'!H50</f>
        <v>0</v>
      </c>
      <c r="F123">
        <f>'AEO 53'!I50</f>
        <v>0</v>
      </c>
      <c r="G123">
        <f>'AEO 53'!J50</f>
        <v>0</v>
      </c>
      <c r="H123">
        <f>'AEO 53'!K50</f>
        <v>0</v>
      </c>
      <c r="I123">
        <f>'AEO 53'!L50</f>
        <v>0</v>
      </c>
      <c r="J123">
        <f>'AEO 53'!M50</f>
        <v>0</v>
      </c>
      <c r="K123">
        <f>'AEO 53'!N50</f>
        <v>0</v>
      </c>
      <c r="L123">
        <f>'AEO 53'!O50</f>
        <v>0</v>
      </c>
      <c r="M123">
        <f>'AEO 53'!P50</f>
        <v>0</v>
      </c>
      <c r="N123">
        <f>'AEO 53'!Q50</f>
        <v>0</v>
      </c>
      <c r="O123">
        <f>'AEO 53'!R50</f>
        <v>0</v>
      </c>
      <c r="P123">
        <f>'AEO 53'!S50</f>
        <v>0</v>
      </c>
      <c r="Q123">
        <f>'AEO 53'!T50</f>
        <v>0</v>
      </c>
      <c r="R123">
        <f>'AEO 53'!U50</f>
        <v>0</v>
      </c>
      <c r="S123">
        <f>'AEO 53'!V50</f>
        <v>0</v>
      </c>
      <c r="T123">
        <f>'AEO 53'!W50</f>
        <v>0</v>
      </c>
      <c r="U123">
        <f>'AEO 53'!X50</f>
        <v>0</v>
      </c>
      <c r="V123">
        <f>'AEO 53'!Y50</f>
        <v>0</v>
      </c>
      <c r="W123">
        <f>'AEO 53'!Z50</f>
        <v>0</v>
      </c>
      <c r="X123">
        <f>'AEO 53'!AA50</f>
        <v>0</v>
      </c>
      <c r="Y123">
        <f>'AEO 53'!AB50</f>
        <v>0</v>
      </c>
      <c r="Z123">
        <f>'AEO 53'!AC50</f>
        <v>0</v>
      </c>
      <c r="AA123">
        <f>'AEO 53'!AD50</f>
        <v>0</v>
      </c>
      <c r="AB123">
        <f>'AEO 53'!AE50</f>
        <v>0</v>
      </c>
      <c r="AC123">
        <f>'AEO 53'!AF50</f>
        <v>0</v>
      </c>
      <c r="AD123">
        <f>'AEO 53'!AG50</f>
        <v>0</v>
      </c>
      <c r="AE123">
        <f>'AEO 53'!AH50</f>
        <v>0</v>
      </c>
      <c r="AF123">
        <f>'AEO 53'!AI50</f>
        <v>0</v>
      </c>
      <c r="AG123" t="str">
        <f>'AEO 53'!AJ50</f>
        <v>- -</v>
      </c>
    </row>
    <row r="124" spans="1:33" x14ac:dyDescent="0.2">
      <c r="A124" t="str">
        <f>'AEO 53'!A51</f>
        <v>Subcompact Cars</v>
      </c>
      <c r="B124">
        <f>'AEO 53'!E51</f>
        <v>0</v>
      </c>
      <c r="C124">
        <f>'AEO 53'!F51</f>
        <v>0</v>
      </c>
      <c r="D124">
        <f>'AEO 53'!G51</f>
        <v>0</v>
      </c>
      <c r="E124">
        <f>'AEO 53'!H51</f>
        <v>0</v>
      </c>
      <c r="F124">
        <f>'AEO 53'!I51</f>
        <v>0</v>
      </c>
      <c r="G124">
        <f>'AEO 53'!J51</f>
        <v>49.520648999999999</v>
      </c>
      <c r="H124">
        <f>'AEO 53'!K51</f>
        <v>49.546619</v>
      </c>
      <c r="I124">
        <f>'AEO 53'!L51</f>
        <v>49.421512999999997</v>
      </c>
      <c r="J124">
        <f>'AEO 53'!M51</f>
        <v>49.305602999999998</v>
      </c>
      <c r="K124">
        <f>'AEO 53'!N51</f>
        <v>49.216662999999997</v>
      </c>
      <c r="L124">
        <f>'AEO 53'!O51</f>
        <v>49.144024000000002</v>
      </c>
      <c r="M124">
        <f>'AEO 53'!P51</f>
        <v>49.107193000000002</v>
      </c>
      <c r="N124">
        <f>'AEO 53'!Q51</f>
        <v>49.084499000000001</v>
      </c>
      <c r="O124">
        <f>'AEO 53'!R51</f>
        <v>49.078406999999999</v>
      </c>
      <c r="P124">
        <f>'AEO 53'!S51</f>
        <v>49.060550999999997</v>
      </c>
      <c r="Q124">
        <f>'AEO 53'!T51</f>
        <v>49.056961000000001</v>
      </c>
      <c r="R124">
        <f>'AEO 53'!U51</f>
        <v>49.055069000000003</v>
      </c>
      <c r="S124">
        <f>'AEO 53'!V51</f>
        <v>49.054665</v>
      </c>
      <c r="T124">
        <f>'AEO 53'!W51</f>
        <v>49.057980000000001</v>
      </c>
      <c r="U124">
        <f>'AEO 53'!X51</f>
        <v>49.066864000000002</v>
      </c>
      <c r="V124">
        <f>'AEO 53'!Y51</f>
        <v>49.076228999999998</v>
      </c>
      <c r="W124">
        <f>'AEO 53'!Z51</f>
        <v>49.109383000000001</v>
      </c>
      <c r="X124">
        <f>'AEO 53'!AA51</f>
        <v>49.143828999999997</v>
      </c>
      <c r="Y124">
        <f>'AEO 53'!AB51</f>
        <v>49.175327000000003</v>
      </c>
      <c r="Z124">
        <f>'AEO 53'!AC51</f>
        <v>49.206310000000002</v>
      </c>
      <c r="AA124">
        <f>'AEO 53'!AD51</f>
        <v>49.237602000000003</v>
      </c>
      <c r="AB124">
        <f>'AEO 53'!AE51</f>
        <v>49.270499999999998</v>
      </c>
      <c r="AC124">
        <f>'AEO 53'!AF51</f>
        <v>49.301735000000001</v>
      </c>
      <c r="AD124">
        <f>'AEO 53'!AG51</f>
        <v>49.335498999999999</v>
      </c>
      <c r="AE124">
        <f>'AEO 53'!AH51</f>
        <v>49.366588999999998</v>
      </c>
      <c r="AF124">
        <f>'AEO 53'!AI51</f>
        <v>49.377704999999999</v>
      </c>
      <c r="AG124" t="str">
        <f>'AEO 53'!AJ51</f>
        <v>- -</v>
      </c>
    </row>
    <row r="125" spans="1:33" x14ac:dyDescent="0.2">
      <c r="A125" t="str">
        <f>'AEO 53'!A52</f>
        <v>Compact Cars</v>
      </c>
      <c r="B125">
        <f>'AEO 53'!E52</f>
        <v>38.595390000000002</v>
      </c>
      <c r="C125">
        <f>'AEO 53'!F52</f>
        <v>38.479885000000003</v>
      </c>
      <c r="D125">
        <f>'AEO 53'!G52</f>
        <v>38.341892000000001</v>
      </c>
      <c r="E125">
        <f>'AEO 53'!H52</f>
        <v>38.221435999999997</v>
      </c>
      <c r="F125">
        <f>'AEO 53'!I52</f>
        <v>38.108424999999997</v>
      </c>
      <c r="G125">
        <f>'AEO 53'!J52</f>
        <v>38.108856000000003</v>
      </c>
      <c r="H125">
        <f>'AEO 53'!K52</f>
        <v>38.137756000000003</v>
      </c>
      <c r="I125">
        <f>'AEO 53'!L52</f>
        <v>38.008602000000003</v>
      </c>
      <c r="J125">
        <f>'AEO 53'!M52</f>
        <v>37.895713999999998</v>
      </c>
      <c r="K125">
        <f>'AEO 53'!N52</f>
        <v>37.810501000000002</v>
      </c>
      <c r="L125">
        <f>'AEO 53'!O52</f>
        <v>37.741425</v>
      </c>
      <c r="M125">
        <f>'AEO 53'!P52</f>
        <v>37.71114</v>
      </c>
      <c r="N125">
        <f>'AEO 53'!Q52</f>
        <v>37.694763000000002</v>
      </c>
      <c r="O125">
        <f>'AEO 53'!R52</f>
        <v>37.695217</v>
      </c>
      <c r="P125">
        <f>'AEO 53'!S52</f>
        <v>37.683627999999999</v>
      </c>
      <c r="Q125">
        <f>'AEO 53'!T52</f>
        <v>37.687454000000002</v>
      </c>
      <c r="R125">
        <f>'AEO 53'!U52</f>
        <v>37.692405999999998</v>
      </c>
      <c r="S125">
        <f>'AEO 53'!V52</f>
        <v>37.697581999999997</v>
      </c>
      <c r="T125">
        <f>'AEO 53'!W52</f>
        <v>37.704768999999999</v>
      </c>
      <c r="U125">
        <f>'AEO 53'!X52</f>
        <v>37.718822000000003</v>
      </c>
      <c r="V125">
        <f>'AEO 53'!Y52</f>
        <v>37.732219999999998</v>
      </c>
      <c r="W125">
        <f>'AEO 53'!Z52</f>
        <v>37.768608</v>
      </c>
      <c r="X125">
        <f>'AEO 53'!AA52</f>
        <v>37.806041999999998</v>
      </c>
      <c r="Y125">
        <f>'AEO 53'!AB52</f>
        <v>37.842055999999999</v>
      </c>
      <c r="Z125">
        <f>'AEO 53'!AC52</f>
        <v>37.876503</v>
      </c>
      <c r="AA125">
        <f>'AEO 53'!AD52</f>
        <v>37.910511</v>
      </c>
      <c r="AB125">
        <f>'AEO 53'!AE52</f>
        <v>37.946216999999997</v>
      </c>
      <c r="AC125">
        <f>'AEO 53'!AF52</f>
        <v>37.980400000000003</v>
      </c>
      <c r="AD125">
        <f>'AEO 53'!AG52</f>
        <v>38.017482999999999</v>
      </c>
      <c r="AE125">
        <f>'AEO 53'!AH52</f>
        <v>38.051178</v>
      </c>
      <c r="AF125">
        <f>'AEO 53'!AI52</f>
        <v>38.065337999999997</v>
      </c>
      <c r="AG125">
        <f>'AEO 53'!AJ52</f>
        <v>0</v>
      </c>
    </row>
    <row r="126" spans="1:33" x14ac:dyDescent="0.2">
      <c r="A126" t="str">
        <f>'AEO 53'!A53</f>
        <v>Midsize Cars</v>
      </c>
      <c r="B126">
        <f>'AEO 53'!E53</f>
        <v>37.915317999999999</v>
      </c>
      <c r="C126">
        <f>'AEO 53'!F53</f>
        <v>37.735584000000003</v>
      </c>
      <c r="D126">
        <f>'AEO 53'!G53</f>
        <v>37.559879000000002</v>
      </c>
      <c r="E126">
        <f>'AEO 53'!H53</f>
        <v>37.399425999999998</v>
      </c>
      <c r="F126">
        <f>'AEO 53'!I53</f>
        <v>37.296131000000003</v>
      </c>
      <c r="G126">
        <f>'AEO 53'!J53</f>
        <v>37.198993999999999</v>
      </c>
      <c r="H126">
        <f>'AEO 53'!K53</f>
        <v>37.099933999999998</v>
      </c>
      <c r="I126">
        <f>'AEO 53'!L53</f>
        <v>36.922187999999998</v>
      </c>
      <c r="J126">
        <f>'AEO 53'!M53</f>
        <v>36.771155999999998</v>
      </c>
      <c r="K126">
        <f>'AEO 53'!N53</f>
        <v>36.654366000000003</v>
      </c>
      <c r="L126">
        <f>'AEO 53'!O53</f>
        <v>36.561604000000003</v>
      </c>
      <c r="M126">
        <f>'AEO 53'!P53</f>
        <v>36.512501</v>
      </c>
      <c r="N126">
        <f>'AEO 53'!Q53</f>
        <v>36.482590000000002</v>
      </c>
      <c r="O126">
        <f>'AEO 53'!R53</f>
        <v>36.472217999999998</v>
      </c>
      <c r="P126">
        <f>'AEO 53'!S53</f>
        <v>36.452660000000002</v>
      </c>
      <c r="Q126">
        <f>'AEO 53'!T53</f>
        <v>36.448914000000002</v>
      </c>
      <c r="R126">
        <f>'AEO 53'!U53</f>
        <v>36.448425</v>
      </c>
      <c r="S126">
        <f>'AEO 53'!V53</f>
        <v>36.451141</v>
      </c>
      <c r="T126">
        <f>'AEO 53'!W53</f>
        <v>36.454849000000003</v>
      </c>
      <c r="U126">
        <f>'AEO 53'!X53</f>
        <v>36.465308999999998</v>
      </c>
      <c r="V126">
        <f>'AEO 53'!Y53</f>
        <v>36.474617000000002</v>
      </c>
      <c r="W126">
        <f>'AEO 53'!Z53</f>
        <v>36.510162000000001</v>
      </c>
      <c r="X126">
        <f>'AEO 53'!AA53</f>
        <v>36.545853000000001</v>
      </c>
      <c r="Y126">
        <f>'AEO 53'!AB53</f>
        <v>36.580661999999997</v>
      </c>
      <c r="Z126">
        <f>'AEO 53'!AC53</f>
        <v>36.613700999999999</v>
      </c>
      <c r="AA126">
        <f>'AEO 53'!AD53</f>
        <v>36.645893000000001</v>
      </c>
      <c r="AB126">
        <f>'AEO 53'!AE53</f>
        <v>36.679412999999997</v>
      </c>
      <c r="AC126">
        <f>'AEO 53'!AF53</f>
        <v>36.711838</v>
      </c>
      <c r="AD126">
        <f>'AEO 53'!AG53</f>
        <v>36.746727</v>
      </c>
      <c r="AE126">
        <f>'AEO 53'!AH53</f>
        <v>36.778542000000002</v>
      </c>
      <c r="AF126">
        <f>'AEO 53'!AI53</f>
        <v>36.790790999999999</v>
      </c>
      <c r="AG126">
        <f>'AEO 53'!AJ53</f>
        <v>-1E-3</v>
      </c>
    </row>
    <row r="127" spans="1:33" x14ac:dyDescent="0.2">
      <c r="A127" t="str">
        <f>'AEO 53'!A54</f>
        <v>Large Cars</v>
      </c>
      <c r="B127">
        <f>'AEO 53'!E54</f>
        <v>47.7742</v>
      </c>
      <c r="C127">
        <f>'AEO 53'!F54</f>
        <v>47.568184000000002</v>
      </c>
      <c r="D127">
        <f>'AEO 53'!G54</f>
        <v>47.292717000000003</v>
      </c>
      <c r="E127">
        <f>'AEO 53'!H54</f>
        <v>47.026749000000002</v>
      </c>
      <c r="F127">
        <f>'AEO 53'!I54</f>
        <v>46.834983999999999</v>
      </c>
      <c r="G127">
        <f>'AEO 53'!J54</f>
        <v>46.610210000000002</v>
      </c>
      <c r="H127">
        <f>'AEO 53'!K54</f>
        <v>46.383091</v>
      </c>
      <c r="I127">
        <f>'AEO 53'!L54</f>
        <v>46.112862</v>
      </c>
      <c r="J127">
        <f>'AEO 53'!M54</f>
        <v>45.874935000000001</v>
      </c>
      <c r="K127">
        <f>'AEO 53'!N54</f>
        <v>45.686039000000001</v>
      </c>
      <c r="L127">
        <f>'AEO 53'!O54</f>
        <v>45.537089999999999</v>
      </c>
      <c r="M127">
        <f>'AEO 53'!P54</f>
        <v>45.441710999999998</v>
      </c>
      <c r="N127">
        <f>'AEO 53'!Q54</f>
        <v>45.376475999999997</v>
      </c>
      <c r="O127">
        <f>'AEO 53'!R54</f>
        <v>45.336384000000002</v>
      </c>
      <c r="P127">
        <f>'AEO 53'!S54</f>
        <v>45.294376</v>
      </c>
      <c r="Q127">
        <f>'AEO 53'!T54</f>
        <v>45.271155999999998</v>
      </c>
      <c r="R127">
        <f>'AEO 53'!U54</f>
        <v>45.254691999999999</v>
      </c>
      <c r="S127">
        <f>'AEO 53'!V54</f>
        <v>45.242488999999999</v>
      </c>
      <c r="T127">
        <f>'AEO 53'!W54</f>
        <v>45.233654000000001</v>
      </c>
      <c r="U127">
        <f>'AEO 53'!X54</f>
        <v>45.232112999999998</v>
      </c>
      <c r="V127">
        <f>'AEO 53'!Y54</f>
        <v>45.230389000000002</v>
      </c>
      <c r="W127">
        <f>'AEO 53'!Z54</f>
        <v>45.263485000000003</v>
      </c>
      <c r="X127">
        <f>'AEO 53'!AA54</f>
        <v>45.296836999999996</v>
      </c>
      <c r="Y127">
        <f>'AEO 53'!AB54</f>
        <v>45.329498000000001</v>
      </c>
      <c r="Z127">
        <f>'AEO 53'!AC54</f>
        <v>45.360657000000003</v>
      </c>
      <c r="AA127">
        <f>'AEO 53'!AD54</f>
        <v>45.391125000000002</v>
      </c>
      <c r="AB127">
        <f>'AEO 53'!AE54</f>
        <v>45.422770999999997</v>
      </c>
      <c r="AC127">
        <f>'AEO 53'!AF54</f>
        <v>45.453403000000002</v>
      </c>
      <c r="AD127">
        <f>'AEO 53'!AG54</f>
        <v>45.486443000000001</v>
      </c>
      <c r="AE127">
        <f>'AEO 53'!AH54</f>
        <v>45.516705000000002</v>
      </c>
      <c r="AF127">
        <f>'AEO 53'!AI54</f>
        <v>45.527293999999998</v>
      </c>
      <c r="AG127">
        <f>'AEO 53'!AJ54</f>
        <v>-2E-3</v>
      </c>
    </row>
    <row r="128" spans="1:33" x14ac:dyDescent="0.2">
      <c r="A128" t="str">
        <f>'AEO 53'!A55</f>
        <v>Two Seater Cars</v>
      </c>
      <c r="B128">
        <f>'AEO 53'!E55</f>
        <v>115.682091</v>
      </c>
      <c r="C128">
        <f>'AEO 53'!F55</f>
        <v>115.57725499999999</v>
      </c>
      <c r="D128">
        <f>'AEO 53'!G55</f>
        <v>115.338943</v>
      </c>
      <c r="E128">
        <f>'AEO 53'!H55</f>
        <v>115.067238</v>
      </c>
      <c r="F128">
        <f>'AEO 53'!I55</f>
        <v>114.85395800000001</v>
      </c>
      <c r="G128">
        <f>'AEO 53'!J55</f>
        <v>114.74614699999999</v>
      </c>
      <c r="H128">
        <f>'AEO 53'!K55</f>
        <v>114.66364299999999</v>
      </c>
      <c r="I128">
        <f>'AEO 53'!L55</f>
        <v>114.44010900000001</v>
      </c>
      <c r="J128">
        <f>'AEO 53'!M55</f>
        <v>114.21676600000001</v>
      </c>
      <c r="K128">
        <f>'AEO 53'!N55</f>
        <v>114.037392</v>
      </c>
      <c r="L128">
        <f>'AEO 53'!O55</f>
        <v>113.895126</v>
      </c>
      <c r="M128">
        <f>'AEO 53'!P55</f>
        <v>113.808632</v>
      </c>
      <c r="N128">
        <f>'AEO 53'!Q55</f>
        <v>113.748383</v>
      </c>
      <c r="O128">
        <f>'AEO 53'!R55</f>
        <v>113.71367600000001</v>
      </c>
      <c r="P128">
        <f>'AEO 53'!S55</f>
        <v>113.672951</v>
      </c>
      <c r="Q128">
        <f>'AEO 53'!T55</f>
        <v>113.650429</v>
      </c>
      <c r="R128">
        <f>'AEO 53'!U55</f>
        <v>113.632957</v>
      </c>
      <c r="S128">
        <f>'AEO 53'!V55</f>
        <v>113.619972</v>
      </c>
      <c r="T128">
        <f>'AEO 53'!W55</f>
        <v>113.612854</v>
      </c>
      <c r="U128">
        <f>'AEO 53'!X55</f>
        <v>113.61164100000001</v>
      </c>
      <c r="V128">
        <f>'AEO 53'!Y55</f>
        <v>113.60987900000001</v>
      </c>
      <c r="W128">
        <f>'AEO 53'!Z55</f>
        <v>113.643585</v>
      </c>
      <c r="X128">
        <f>'AEO 53'!AA55</f>
        <v>113.67892500000001</v>
      </c>
      <c r="Y128">
        <f>'AEO 53'!AB55</f>
        <v>113.711708</v>
      </c>
      <c r="Z128">
        <f>'AEO 53'!AC55</f>
        <v>113.74316399999999</v>
      </c>
      <c r="AA128">
        <f>'AEO 53'!AD55</f>
        <v>113.774925</v>
      </c>
      <c r="AB128">
        <f>'AEO 53'!AE55</f>
        <v>113.808258</v>
      </c>
      <c r="AC128">
        <f>'AEO 53'!AF55</f>
        <v>113.839592</v>
      </c>
      <c r="AD128">
        <f>'AEO 53'!AG55</f>
        <v>113.873062</v>
      </c>
      <c r="AE128">
        <f>'AEO 53'!AH55</f>
        <v>113.903992</v>
      </c>
      <c r="AF128">
        <f>'AEO 53'!AI55</f>
        <v>113.914055</v>
      </c>
      <c r="AG128">
        <f>'AEO 53'!AJ55</f>
        <v>-1E-3</v>
      </c>
    </row>
    <row r="129" spans="1:33" x14ac:dyDescent="0.2">
      <c r="A129" t="str">
        <f>'AEO 53'!A56</f>
        <v>Small Crossover Cars</v>
      </c>
      <c r="B129">
        <f>'AEO 53'!E56</f>
        <v>33.860396999999999</v>
      </c>
      <c r="C129">
        <f>'AEO 53'!F56</f>
        <v>33.807594000000002</v>
      </c>
      <c r="D129">
        <f>'AEO 53'!G56</f>
        <v>33.710453000000001</v>
      </c>
      <c r="E129">
        <f>'AEO 53'!H56</f>
        <v>33.653678999999997</v>
      </c>
      <c r="F129">
        <f>'AEO 53'!I56</f>
        <v>33.603287000000002</v>
      </c>
      <c r="G129">
        <f>'AEO 53'!J56</f>
        <v>33.635986000000003</v>
      </c>
      <c r="H129">
        <f>'AEO 53'!K56</f>
        <v>33.684722999999998</v>
      </c>
      <c r="I129">
        <f>'AEO 53'!L56</f>
        <v>33.595779</v>
      </c>
      <c r="J129">
        <f>'AEO 53'!M56</f>
        <v>33.518864000000001</v>
      </c>
      <c r="K129">
        <f>'AEO 53'!N56</f>
        <v>33.460808</v>
      </c>
      <c r="L129">
        <f>'AEO 53'!O56</f>
        <v>33.415764000000003</v>
      </c>
      <c r="M129">
        <f>'AEO 53'!P56</f>
        <v>33.395645000000002</v>
      </c>
      <c r="N129">
        <f>'AEO 53'!Q56</f>
        <v>33.386040000000001</v>
      </c>
      <c r="O129">
        <f>'AEO 53'!R56</f>
        <v>33.388832000000001</v>
      </c>
      <c r="P129">
        <f>'AEO 53'!S56</f>
        <v>33.378039999999999</v>
      </c>
      <c r="Q129">
        <f>'AEO 53'!T56</f>
        <v>33.375903999999998</v>
      </c>
      <c r="R129">
        <f>'AEO 53'!U56</f>
        <v>33.376167000000002</v>
      </c>
      <c r="S129">
        <f>'AEO 53'!V56</f>
        <v>33.378245999999997</v>
      </c>
      <c r="T129">
        <f>'AEO 53'!W56</f>
        <v>33.381962000000001</v>
      </c>
      <c r="U129">
        <f>'AEO 53'!X56</f>
        <v>33.390929999999997</v>
      </c>
      <c r="V129">
        <f>'AEO 53'!Y56</f>
        <v>33.400509</v>
      </c>
      <c r="W129">
        <f>'AEO 53'!Z56</f>
        <v>33.429358999999998</v>
      </c>
      <c r="X129">
        <f>'AEO 53'!AA56</f>
        <v>33.458556999999999</v>
      </c>
      <c r="Y129">
        <f>'AEO 53'!AB56</f>
        <v>33.487228000000002</v>
      </c>
      <c r="Z129">
        <f>'AEO 53'!AC56</f>
        <v>33.514899999999997</v>
      </c>
      <c r="AA129">
        <f>'AEO 53'!AD56</f>
        <v>33.542178999999997</v>
      </c>
      <c r="AB129">
        <f>'AEO 53'!AE56</f>
        <v>33.570450000000001</v>
      </c>
      <c r="AC129">
        <f>'AEO 53'!AF56</f>
        <v>33.597965000000002</v>
      </c>
      <c r="AD129">
        <f>'AEO 53'!AG56</f>
        <v>33.627220000000001</v>
      </c>
      <c r="AE129">
        <f>'AEO 53'!AH56</f>
        <v>33.654407999999997</v>
      </c>
      <c r="AF129">
        <f>'AEO 53'!AI56</f>
        <v>33.661915</v>
      </c>
      <c r="AG129">
        <f>'AEO 53'!AJ56</f>
        <v>0</v>
      </c>
    </row>
    <row r="130" spans="1:33" x14ac:dyDescent="0.2">
      <c r="A130" t="str">
        <f>'AEO 53'!A57</f>
        <v>Large Crossover Cars</v>
      </c>
      <c r="B130">
        <f>'AEO 53'!E57</f>
        <v>43.334721000000002</v>
      </c>
      <c r="C130">
        <f>'AEO 53'!F57</f>
        <v>43.304313999999998</v>
      </c>
      <c r="D130">
        <f>'AEO 53'!G57</f>
        <v>43.185893999999998</v>
      </c>
      <c r="E130">
        <f>'AEO 53'!H57</f>
        <v>43.104092000000001</v>
      </c>
      <c r="F130">
        <f>'AEO 53'!I57</f>
        <v>43.024506000000002</v>
      </c>
      <c r="G130">
        <f>'AEO 53'!J57</f>
        <v>42.955860000000001</v>
      </c>
      <c r="H130">
        <f>'AEO 53'!K57</f>
        <v>42.894840000000002</v>
      </c>
      <c r="I130">
        <f>'AEO 53'!L57</f>
        <v>42.772109999999998</v>
      </c>
      <c r="J130">
        <f>'AEO 53'!M57</f>
        <v>42.665894000000002</v>
      </c>
      <c r="K130">
        <f>'AEO 53'!N57</f>
        <v>42.582832000000003</v>
      </c>
      <c r="L130">
        <f>'AEO 53'!O57</f>
        <v>42.519215000000003</v>
      </c>
      <c r="M130">
        <f>'AEO 53'!P57</f>
        <v>42.480156000000001</v>
      </c>
      <c r="N130">
        <f>'AEO 53'!Q57</f>
        <v>42.455005999999997</v>
      </c>
      <c r="O130">
        <f>'AEO 53'!R57</f>
        <v>42.443863</v>
      </c>
      <c r="P130">
        <f>'AEO 53'!S57</f>
        <v>42.421866999999999</v>
      </c>
      <c r="Q130">
        <f>'AEO 53'!T57</f>
        <v>42.407573999999997</v>
      </c>
      <c r="R130">
        <f>'AEO 53'!U57</f>
        <v>42.399025000000002</v>
      </c>
      <c r="S130">
        <f>'AEO 53'!V57</f>
        <v>42.394145999999999</v>
      </c>
      <c r="T130">
        <f>'AEO 53'!W57</f>
        <v>42.390540999999999</v>
      </c>
      <c r="U130">
        <f>'AEO 53'!X57</f>
        <v>42.392280999999997</v>
      </c>
      <c r="V130">
        <f>'AEO 53'!Y57</f>
        <v>42.395527000000001</v>
      </c>
      <c r="W130">
        <f>'AEO 53'!Z57</f>
        <v>42.421211</v>
      </c>
      <c r="X130">
        <f>'AEO 53'!AA57</f>
        <v>42.446376999999998</v>
      </c>
      <c r="Y130">
        <f>'AEO 53'!AB57</f>
        <v>42.472037999999998</v>
      </c>
      <c r="Z130">
        <f>'AEO 53'!AC57</f>
        <v>42.496417999999998</v>
      </c>
      <c r="AA130">
        <f>'AEO 53'!AD57</f>
        <v>42.520256000000003</v>
      </c>
      <c r="AB130">
        <f>'AEO 53'!AE57</f>
        <v>42.544727000000002</v>
      </c>
      <c r="AC130">
        <f>'AEO 53'!AF57</f>
        <v>42.568893000000003</v>
      </c>
      <c r="AD130">
        <f>'AEO 53'!AG57</f>
        <v>42.594242000000001</v>
      </c>
      <c r="AE130">
        <f>'AEO 53'!AH57</f>
        <v>42.618214000000002</v>
      </c>
      <c r="AF130">
        <f>'AEO 53'!AI57</f>
        <v>42.622326000000001</v>
      </c>
      <c r="AG130">
        <f>'AEO 53'!AJ57</f>
        <v>-1E-3</v>
      </c>
    </row>
    <row r="131" spans="1:33" x14ac:dyDescent="0.2">
      <c r="A131" t="str">
        <f>'AEO 53'!A58</f>
        <v>Small Pickup</v>
      </c>
      <c r="B131">
        <f>'AEO 53'!E58</f>
        <v>0</v>
      </c>
      <c r="C131">
        <f>'AEO 53'!F58</f>
        <v>0</v>
      </c>
      <c r="D131">
        <f>'AEO 53'!G58</f>
        <v>0</v>
      </c>
      <c r="E131">
        <f>'AEO 53'!H58</f>
        <v>0</v>
      </c>
      <c r="F131">
        <f>'AEO 53'!I58</f>
        <v>0</v>
      </c>
      <c r="G131">
        <f>'AEO 53'!J58</f>
        <v>0</v>
      </c>
      <c r="H131">
        <f>'AEO 53'!K58</f>
        <v>0</v>
      </c>
      <c r="I131">
        <f>'AEO 53'!L58</f>
        <v>0</v>
      </c>
      <c r="J131">
        <f>'AEO 53'!M58</f>
        <v>0</v>
      </c>
      <c r="K131">
        <f>'AEO 53'!N58</f>
        <v>0</v>
      </c>
      <c r="L131">
        <f>'AEO 53'!O58</f>
        <v>0</v>
      </c>
      <c r="M131">
        <f>'AEO 53'!P58</f>
        <v>0</v>
      </c>
      <c r="N131">
        <f>'AEO 53'!Q58</f>
        <v>0</v>
      </c>
      <c r="O131">
        <f>'AEO 53'!R58</f>
        <v>0</v>
      </c>
      <c r="P131">
        <f>'AEO 53'!S58</f>
        <v>0</v>
      </c>
      <c r="Q131">
        <f>'AEO 53'!T58</f>
        <v>0</v>
      </c>
      <c r="R131">
        <f>'AEO 53'!U58</f>
        <v>0</v>
      </c>
      <c r="S131">
        <f>'AEO 53'!V58</f>
        <v>0</v>
      </c>
      <c r="T131">
        <f>'AEO 53'!W58</f>
        <v>0</v>
      </c>
      <c r="U131">
        <f>'AEO 53'!X58</f>
        <v>0</v>
      </c>
      <c r="V131">
        <f>'AEO 53'!Y58</f>
        <v>0</v>
      </c>
      <c r="W131">
        <f>'AEO 53'!Z58</f>
        <v>0</v>
      </c>
      <c r="X131">
        <f>'AEO 53'!AA58</f>
        <v>0</v>
      </c>
      <c r="Y131">
        <f>'AEO 53'!AB58</f>
        <v>0</v>
      </c>
      <c r="Z131">
        <f>'AEO 53'!AC58</f>
        <v>0</v>
      </c>
      <c r="AA131">
        <f>'AEO 53'!AD58</f>
        <v>0</v>
      </c>
      <c r="AB131">
        <f>'AEO 53'!AE58</f>
        <v>0</v>
      </c>
      <c r="AC131">
        <f>'AEO 53'!AF58</f>
        <v>0</v>
      </c>
      <c r="AD131">
        <f>'AEO 53'!AG58</f>
        <v>0</v>
      </c>
      <c r="AE131">
        <f>'AEO 53'!AH58</f>
        <v>0</v>
      </c>
      <c r="AF131">
        <f>'AEO 53'!AI58</f>
        <v>0</v>
      </c>
      <c r="AG131" t="str">
        <f>'AEO 53'!AJ58</f>
        <v>- -</v>
      </c>
    </row>
    <row r="132" spans="1:33" x14ac:dyDescent="0.2">
      <c r="A132" t="str">
        <f>'AEO 53'!A59</f>
        <v>Large Pickup</v>
      </c>
      <c r="B132">
        <f>'AEO 53'!E59</f>
        <v>0</v>
      </c>
      <c r="C132">
        <f>'AEO 53'!F59</f>
        <v>0</v>
      </c>
      <c r="D132">
        <f>'AEO 53'!G59</f>
        <v>0</v>
      </c>
      <c r="E132">
        <f>'AEO 53'!H59</f>
        <v>0</v>
      </c>
      <c r="F132">
        <f>'AEO 53'!I59</f>
        <v>0</v>
      </c>
      <c r="G132">
        <f>'AEO 53'!J59</f>
        <v>0</v>
      </c>
      <c r="H132">
        <f>'AEO 53'!K59</f>
        <v>0</v>
      </c>
      <c r="I132">
        <f>'AEO 53'!L59</f>
        <v>0</v>
      </c>
      <c r="J132">
        <f>'AEO 53'!M59</f>
        <v>0</v>
      </c>
      <c r="K132">
        <f>'AEO 53'!N59</f>
        <v>0</v>
      </c>
      <c r="L132">
        <f>'AEO 53'!O59</f>
        <v>0</v>
      </c>
      <c r="M132">
        <f>'AEO 53'!P59</f>
        <v>0</v>
      </c>
      <c r="N132">
        <f>'AEO 53'!Q59</f>
        <v>0</v>
      </c>
      <c r="O132">
        <f>'AEO 53'!R59</f>
        <v>0</v>
      </c>
      <c r="P132">
        <f>'AEO 53'!S59</f>
        <v>0</v>
      </c>
      <c r="Q132">
        <f>'AEO 53'!T59</f>
        <v>0</v>
      </c>
      <c r="R132">
        <f>'AEO 53'!U59</f>
        <v>0</v>
      </c>
      <c r="S132">
        <f>'AEO 53'!V59</f>
        <v>0</v>
      </c>
      <c r="T132">
        <f>'AEO 53'!W59</f>
        <v>0</v>
      </c>
      <c r="U132">
        <f>'AEO 53'!X59</f>
        <v>0</v>
      </c>
      <c r="V132">
        <f>'AEO 53'!Y59</f>
        <v>0</v>
      </c>
      <c r="W132">
        <f>'AEO 53'!Z59</f>
        <v>0</v>
      </c>
      <c r="X132">
        <f>'AEO 53'!AA59</f>
        <v>0</v>
      </c>
      <c r="Y132">
        <f>'AEO 53'!AB59</f>
        <v>0</v>
      </c>
      <c r="Z132">
        <f>'AEO 53'!AC59</f>
        <v>0</v>
      </c>
      <c r="AA132">
        <f>'AEO 53'!AD59</f>
        <v>0</v>
      </c>
      <c r="AB132">
        <f>'AEO 53'!AE59</f>
        <v>0</v>
      </c>
      <c r="AC132">
        <f>'AEO 53'!AF59</f>
        <v>0</v>
      </c>
      <c r="AD132">
        <f>'AEO 53'!AG59</f>
        <v>0</v>
      </c>
      <c r="AE132">
        <f>'AEO 53'!AH59</f>
        <v>0</v>
      </c>
      <c r="AF132">
        <f>'AEO 53'!AI59</f>
        <v>0</v>
      </c>
      <c r="AG132" t="str">
        <f>'AEO 53'!AJ59</f>
        <v>- -</v>
      </c>
    </row>
    <row r="133" spans="1:33" x14ac:dyDescent="0.2">
      <c r="A133" t="str">
        <f>'AEO 53'!A60</f>
        <v>Small Van</v>
      </c>
      <c r="B133">
        <f>'AEO 53'!E60</f>
        <v>42.860320999999999</v>
      </c>
      <c r="C133">
        <f>'AEO 53'!F60</f>
        <v>42.900207999999999</v>
      </c>
      <c r="D133">
        <f>'AEO 53'!G60</f>
        <v>42.752440999999997</v>
      </c>
      <c r="E133">
        <f>'AEO 53'!H60</f>
        <v>42.595615000000002</v>
      </c>
      <c r="F133">
        <f>'AEO 53'!I60</f>
        <v>42.439208999999998</v>
      </c>
      <c r="G133">
        <f>'AEO 53'!J60</f>
        <v>42.592556000000002</v>
      </c>
      <c r="H133">
        <f>'AEO 53'!K60</f>
        <v>42.411513999999997</v>
      </c>
      <c r="I133">
        <f>'AEO 53'!L60</f>
        <v>42.242519000000001</v>
      </c>
      <c r="J133">
        <f>'AEO 53'!M60</f>
        <v>42.103535000000001</v>
      </c>
      <c r="K133">
        <f>'AEO 53'!N60</f>
        <v>42.000629000000004</v>
      </c>
      <c r="L133">
        <f>'AEO 53'!O60</f>
        <v>41.932045000000002</v>
      </c>
      <c r="M133">
        <f>'AEO 53'!P60</f>
        <v>41.893889999999999</v>
      </c>
      <c r="N133">
        <f>'AEO 53'!Q60</f>
        <v>41.879353000000002</v>
      </c>
      <c r="O133">
        <f>'AEO 53'!R60</f>
        <v>41.88599</v>
      </c>
      <c r="P133">
        <f>'AEO 53'!S60</f>
        <v>41.842013999999999</v>
      </c>
      <c r="Q133">
        <f>'AEO 53'!T60</f>
        <v>41.796382999999999</v>
      </c>
      <c r="R133">
        <f>'AEO 53'!U60</f>
        <v>41.758311999999997</v>
      </c>
      <c r="S133">
        <f>'AEO 53'!V60</f>
        <v>41.726196000000002</v>
      </c>
      <c r="T133">
        <f>'AEO 53'!W60</f>
        <v>41.696872999999997</v>
      </c>
      <c r="U133">
        <f>'AEO 53'!X60</f>
        <v>41.672198999999999</v>
      </c>
      <c r="V133">
        <f>'AEO 53'!Y60</f>
        <v>41.649658000000002</v>
      </c>
      <c r="W133">
        <f>'AEO 53'!Z60</f>
        <v>41.656322000000003</v>
      </c>
      <c r="X133">
        <f>'AEO 53'!AA60</f>
        <v>41.662295999999998</v>
      </c>
      <c r="Y133">
        <f>'AEO 53'!AB60</f>
        <v>41.668633</v>
      </c>
      <c r="Z133">
        <f>'AEO 53'!AC60</f>
        <v>41.674419</v>
      </c>
      <c r="AA133">
        <f>'AEO 53'!AD60</f>
        <v>41.679572999999998</v>
      </c>
      <c r="AB133">
        <f>'AEO 53'!AE60</f>
        <v>41.684821999999997</v>
      </c>
      <c r="AC133">
        <f>'AEO 53'!AF60</f>
        <v>41.690295999999996</v>
      </c>
      <c r="AD133">
        <f>'AEO 53'!AG60</f>
        <v>41.696026000000003</v>
      </c>
      <c r="AE133">
        <f>'AEO 53'!AH60</f>
        <v>41.701321</v>
      </c>
      <c r="AF133">
        <f>'AEO 53'!AI60</f>
        <v>41.700583999999999</v>
      </c>
      <c r="AG133">
        <f>'AEO 53'!AJ60</f>
        <v>-1E-3</v>
      </c>
    </row>
    <row r="134" spans="1:33" x14ac:dyDescent="0.2">
      <c r="A134" t="str">
        <f>'AEO 53'!A61</f>
        <v>Large Van</v>
      </c>
      <c r="B134">
        <f>'AEO 53'!E61</f>
        <v>0</v>
      </c>
      <c r="C134">
        <f>'AEO 53'!F61</f>
        <v>0</v>
      </c>
      <c r="D134">
        <f>'AEO 53'!G61</f>
        <v>0</v>
      </c>
      <c r="E134">
        <f>'AEO 53'!H61</f>
        <v>0</v>
      </c>
      <c r="F134">
        <f>'AEO 53'!I61</f>
        <v>0</v>
      </c>
      <c r="G134">
        <f>'AEO 53'!J61</f>
        <v>0</v>
      </c>
      <c r="H134">
        <f>'AEO 53'!K61</f>
        <v>0</v>
      </c>
      <c r="I134">
        <f>'AEO 53'!L61</f>
        <v>0</v>
      </c>
      <c r="J134">
        <f>'AEO 53'!M61</f>
        <v>0</v>
      </c>
      <c r="K134">
        <f>'AEO 53'!N61</f>
        <v>0</v>
      </c>
      <c r="L134">
        <f>'AEO 53'!O61</f>
        <v>0</v>
      </c>
      <c r="M134">
        <f>'AEO 53'!P61</f>
        <v>0</v>
      </c>
      <c r="N134">
        <f>'AEO 53'!Q61</f>
        <v>0</v>
      </c>
      <c r="O134">
        <f>'AEO 53'!R61</f>
        <v>0</v>
      </c>
      <c r="P134">
        <f>'AEO 53'!S61</f>
        <v>0</v>
      </c>
      <c r="Q134">
        <f>'AEO 53'!T61</f>
        <v>0</v>
      </c>
      <c r="R134">
        <f>'AEO 53'!U61</f>
        <v>0</v>
      </c>
      <c r="S134">
        <f>'AEO 53'!V61</f>
        <v>0</v>
      </c>
      <c r="T134">
        <f>'AEO 53'!W61</f>
        <v>0</v>
      </c>
      <c r="U134">
        <f>'AEO 53'!X61</f>
        <v>0</v>
      </c>
      <c r="V134">
        <f>'AEO 53'!Y61</f>
        <v>0</v>
      </c>
      <c r="W134">
        <f>'AEO 53'!Z61</f>
        <v>0</v>
      </c>
      <c r="X134">
        <f>'AEO 53'!AA61</f>
        <v>0</v>
      </c>
      <c r="Y134">
        <f>'AEO 53'!AB61</f>
        <v>0</v>
      </c>
      <c r="Z134">
        <f>'AEO 53'!AC61</f>
        <v>0</v>
      </c>
      <c r="AA134">
        <f>'AEO 53'!AD61</f>
        <v>0</v>
      </c>
      <c r="AB134">
        <f>'AEO 53'!AE61</f>
        <v>0</v>
      </c>
      <c r="AC134">
        <f>'AEO 53'!AF61</f>
        <v>0</v>
      </c>
      <c r="AD134">
        <f>'AEO 53'!AG61</f>
        <v>0</v>
      </c>
      <c r="AE134">
        <f>'AEO 53'!AH61</f>
        <v>0</v>
      </c>
      <c r="AF134">
        <f>'AEO 53'!AI61</f>
        <v>0</v>
      </c>
      <c r="AG134" t="str">
        <f>'AEO 53'!AJ61</f>
        <v>- -</v>
      </c>
    </row>
    <row r="135" spans="1:33" x14ac:dyDescent="0.2">
      <c r="A135" t="str">
        <f>'AEO 53'!A62</f>
        <v>Small Utility</v>
      </c>
      <c r="B135">
        <f>'AEO 53'!E62</f>
        <v>45.947495000000004</v>
      </c>
      <c r="C135">
        <f>'AEO 53'!F62</f>
        <v>45.944923000000003</v>
      </c>
      <c r="D135">
        <f>'AEO 53'!G62</f>
        <v>45.786751000000002</v>
      </c>
      <c r="E135">
        <f>'AEO 53'!H62</f>
        <v>45.629902000000001</v>
      </c>
      <c r="F135">
        <f>'AEO 53'!I62</f>
        <v>45.465339999999998</v>
      </c>
      <c r="G135">
        <f>'AEO 53'!J62</f>
        <v>45.681846999999998</v>
      </c>
      <c r="H135">
        <f>'AEO 53'!K62</f>
        <v>45.519981000000001</v>
      </c>
      <c r="I135">
        <f>'AEO 53'!L62</f>
        <v>45.355595000000001</v>
      </c>
      <c r="J135">
        <f>'AEO 53'!M62</f>
        <v>45.223927000000003</v>
      </c>
      <c r="K135">
        <f>'AEO 53'!N62</f>
        <v>45.124690999999999</v>
      </c>
      <c r="L135">
        <f>'AEO 53'!O62</f>
        <v>45.058819</v>
      </c>
      <c r="M135">
        <f>'AEO 53'!P62</f>
        <v>45.025607999999998</v>
      </c>
      <c r="N135">
        <f>'AEO 53'!Q62</f>
        <v>45.016758000000003</v>
      </c>
      <c r="O135">
        <f>'AEO 53'!R62</f>
        <v>45.027683000000003</v>
      </c>
      <c r="P135">
        <f>'AEO 53'!S62</f>
        <v>44.986705999999998</v>
      </c>
      <c r="Q135">
        <f>'AEO 53'!T62</f>
        <v>44.944541999999998</v>
      </c>
      <c r="R135">
        <f>'AEO 53'!U62</f>
        <v>44.909118999999997</v>
      </c>
      <c r="S135">
        <f>'AEO 53'!V62</f>
        <v>44.877972</v>
      </c>
      <c r="T135">
        <f>'AEO 53'!W62</f>
        <v>44.849812</v>
      </c>
      <c r="U135">
        <f>'AEO 53'!X62</f>
        <v>44.826537999999999</v>
      </c>
      <c r="V135">
        <f>'AEO 53'!Y62</f>
        <v>44.805107</v>
      </c>
      <c r="W135">
        <f>'AEO 53'!Z62</f>
        <v>44.812705999999999</v>
      </c>
      <c r="X135">
        <f>'AEO 53'!AA62</f>
        <v>44.819777999999999</v>
      </c>
      <c r="Y135">
        <f>'AEO 53'!AB62</f>
        <v>44.826571999999999</v>
      </c>
      <c r="Z135">
        <f>'AEO 53'!AC62</f>
        <v>44.832965999999999</v>
      </c>
      <c r="AA135">
        <f>'AEO 53'!AD62</f>
        <v>44.838982000000001</v>
      </c>
      <c r="AB135">
        <f>'AEO 53'!AE62</f>
        <v>44.845249000000003</v>
      </c>
      <c r="AC135">
        <f>'AEO 53'!AF62</f>
        <v>44.851436999999997</v>
      </c>
      <c r="AD135">
        <f>'AEO 53'!AG62</f>
        <v>44.858051000000003</v>
      </c>
      <c r="AE135">
        <f>'AEO 53'!AH62</f>
        <v>44.864162</v>
      </c>
      <c r="AF135">
        <f>'AEO 53'!AI62</f>
        <v>44.864151</v>
      </c>
      <c r="AG135">
        <f>'AEO 53'!AJ62</f>
        <v>-1E-3</v>
      </c>
    </row>
    <row r="136" spans="1:33" x14ac:dyDescent="0.2">
      <c r="A136" t="str">
        <f>'AEO 53'!A63</f>
        <v>Large Utility</v>
      </c>
      <c r="B136">
        <f>'AEO 53'!E63</f>
        <v>0</v>
      </c>
      <c r="C136">
        <f>'AEO 53'!F63</f>
        <v>0</v>
      </c>
      <c r="D136">
        <f>'AEO 53'!G63</f>
        <v>0</v>
      </c>
      <c r="E136">
        <f>'AEO 53'!H63</f>
        <v>0</v>
      </c>
      <c r="F136">
        <f>'AEO 53'!I63</f>
        <v>0</v>
      </c>
      <c r="G136">
        <f>'AEO 53'!J63</f>
        <v>0</v>
      </c>
      <c r="H136">
        <f>'AEO 53'!K63</f>
        <v>0</v>
      </c>
      <c r="I136">
        <f>'AEO 53'!L63</f>
        <v>0</v>
      </c>
      <c r="J136">
        <f>'AEO 53'!M63</f>
        <v>0</v>
      </c>
      <c r="K136">
        <f>'AEO 53'!N63</f>
        <v>0</v>
      </c>
      <c r="L136">
        <f>'AEO 53'!O63</f>
        <v>0</v>
      </c>
      <c r="M136">
        <f>'AEO 53'!P63</f>
        <v>0</v>
      </c>
      <c r="N136">
        <f>'AEO 53'!Q63</f>
        <v>0</v>
      </c>
      <c r="O136">
        <f>'AEO 53'!R63</f>
        <v>0</v>
      </c>
      <c r="P136">
        <f>'AEO 53'!S63</f>
        <v>0</v>
      </c>
      <c r="Q136">
        <f>'AEO 53'!T63</f>
        <v>0</v>
      </c>
      <c r="R136">
        <f>'AEO 53'!U63</f>
        <v>0</v>
      </c>
      <c r="S136">
        <f>'AEO 53'!V63</f>
        <v>0</v>
      </c>
      <c r="T136">
        <f>'AEO 53'!W63</f>
        <v>0</v>
      </c>
      <c r="U136">
        <f>'AEO 53'!X63</f>
        <v>0</v>
      </c>
      <c r="V136">
        <f>'AEO 53'!Y63</f>
        <v>0</v>
      </c>
      <c r="W136">
        <f>'AEO 53'!Z63</f>
        <v>0</v>
      </c>
      <c r="X136">
        <f>'AEO 53'!AA63</f>
        <v>0</v>
      </c>
      <c r="Y136">
        <f>'AEO 53'!AB63</f>
        <v>0</v>
      </c>
      <c r="Z136">
        <f>'AEO 53'!AC63</f>
        <v>0</v>
      </c>
      <c r="AA136">
        <f>'AEO 53'!AD63</f>
        <v>0</v>
      </c>
      <c r="AB136">
        <f>'AEO 53'!AE63</f>
        <v>0</v>
      </c>
      <c r="AC136">
        <f>'AEO 53'!AF63</f>
        <v>0</v>
      </c>
      <c r="AD136">
        <f>'AEO 53'!AG63</f>
        <v>0</v>
      </c>
      <c r="AE136">
        <f>'AEO 53'!AH63</f>
        <v>0</v>
      </c>
      <c r="AF136">
        <f>'AEO 53'!AI63</f>
        <v>0</v>
      </c>
      <c r="AG136" t="str">
        <f>'AEO 53'!AJ63</f>
        <v>- -</v>
      </c>
    </row>
    <row r="137" spans="1:33" x14ac:dyDescent="0.2">
      <c r="A137" t="str">
        <f>'AEO 53'!A64</f>
        <v>Small Crossover Trucks</v>
      </c>
      <c r="B137">
        <f>'AEO 53'!E64</f>
        <v>38.025058999999999</v>
      </c>
      <c r="C137">
        <f>'AEO 53'!F64</f>
        <v>37.968952000000002</v>
      </c>
      <c r="D137">
        <f>'AEO 53'!G64</f>
        <v>37.890101999999999</v>
      </c>
      <c r="E137">
        <f>'AEO 53'!H64</f>
        <v>37.836742000000001</v>
      </c>
      <c r="F137">
        <f>'AEO 53'!I64</f>
        <v>37.789302999999997</v>
      </c>
      <c r="G137">
        <f>'AEO 53'!J64</f>
        <v>37.901772000000001</v>
      </c>
      <c r="H137">
        <f>'AEO 53'!K64</f>
        <v>37.846519000000001</v>
      </c>
      <c r="I137">
        <f>'AEO 53'!L64</f>
        <v>37.784058000000002</v>
      </c>
      <c r="J137">
        <f>'AEO 53'!M64</f>
        <v>37.742016</v>
      </c>
      <c r="K137">
        <f>'AEO 53'!N64</f>
        <v>37.720554</v>
      </c>
      <c r="L137">
        <f>'AEO 53'!O64</f>
        <v>37.713695999999999</v>
      </c>
      <c r="M137">
        <f>'AEO 53'!P64</f>
        <v>37.732272999999999</v>
      </c>
      <c r="N137">
        <f>'AEO 53'!Q64</f>
        <v>37.762768000000001</v>
      </c>
      <c r="O137">
        <f>'AEO 53'!R64</f>
        <v>37.807094999999997</v>
      </c>
      <c r="P137">
        <f>'AEO 53'!S64</f>
        <v>37.794193</v>
      </c>
      <c r="Q137">
        <f>'AEO 53'!T64</f>
        <v>37.780655000000003</v>
      </c>
      <c r="R137">
        <f>'AEO 53'!U64</f>
        <v>37.770099999999999</v>
      </c>
      <c r="S137">
        <f>'AEO 53'!V64</f>
        <v>37.761951000000003</v>
      </c>
      <c r="T137">
        <f>'AEO 53'!W64</f>
        <v>37.753520999999999</v>
      </c>
      <c r="U137">
        <f>'AEO 53'!X64</f>
        <v>37.750487999999997</v>
      </c>
      <c r="V137">
        <f>'AEO 53'!Y64</f>
        <v>37.747512999999998</v>
      </c>
      <c r="W137">
        <f>'AEO 53'!Z64</f>
        <v>37.763821</v>
      </c>
      <c r="X137">
        <f>'AEO 53'!AA64</f>
        <v>37.779293000000003</v>
      </c>
      <c r="Y137">
        <f>'AEO 53'!AB64</f>
        <v>37.794670000000004</v>
      </c>
      <c r="Z137">
        <f>'AEO 53'!AC64</f>
        <v>37.808514000000002</v>
      </c>
      <c r="AA137">
        <f>'AEO 53'!AD64</f>
        <v>37.821247</v>
      </c>
      <c r="AB137">
        <f>'AEO 53'!AE64</f>
        <v>37.834656000000003</v>
      </c>
      <c r="AC137">
        <f>'AEO 53'!AF64</f>
        <v>37.847667999999999</v>
      </c>
      <c r="AD137">
        <f>'AEO 53'!AG64</f>
        <v>37.862048999999999</v>
      </c>
      <c r="AE137">
        <f>'AEO 53'!AH64</f>
        <v>37.874405000000003</v>
      </c>
      <c r="AF137">
        <f>'AEO 53'!AI64</f>
        <v>37.880806</v>
      </c>
      <c r="AG137">
        <f>'AEO 53'!AJ64</f>
        <v>0</v>
      </c>
    </row>
    <row r="138" spans="1:33" x14ac:dyDescent="0.2">
      <c r="A138" t="str">
        <f>'AEO 53'!A65</f>
        <v>Large Crossover Trucks</v>
      </c>
      <c r="B138">
        <f>'AEO 53'!E65</f>
        <v>51.534495999999997</v>
      </c>
      <c r="C138">
        <f>'AEO 53'!F65</f>
        <v>51.401577000000003</v>
      </c>
      <c r="D138">
        <f>'AEO 53'!G65</f>
        <v>51.299689999999998</v>
      </c>
      <c r="E138">
        <f>'AEO 53'!H65</f>
        <v>51.348480000000002</v>
      </c>
      <c r="F138">
        <f>'AEO 53'!I65</f>
        <v>51.293861</v>
      </c>
      <c r="G138">
        <f>'AEO 53'!J65</f>
        <v>51.435490000000001</v>
      </c>
      <c r="H138">
        <f>'AEO 53'!K65</f>
        <v>51.485146</v>
      </c>
      <c r="I138">
        <f>'AEO 53'!L65</f>
        <v>51.392853000000002</v>
      </c>
      <c r="J138">
        <f>'AEO 53'!M65</f>
        <v>51.323394999999998</v>
      </c>
      <c r="K138">
        <f>'AEO 53'!N65</f>
        <v>51.277614999999997</v>
      </c>
      <c r="L138">
        <f>'AEO 53'!O65</f>
        <v>51.250328000000003</v>
      </c>
      <c r="M138">
        <f>'AEO 53'!P65</f>
        <v>51.250866000000002</v>
      </c>
      <c r="N138">
        <f>'AEO 53'!Q65</f>
        <v>51.265560000000001</v>
      </c>
      <c r="O138">
        <f>'AEO 53'!R65</f>
        <v>51.293799999999997</v>
      </c>
      <c r="P138">
        <f>'AEO 53'!S65</f>
        <v>51.266022</v>
      </c>
      <c r="Q138">
        <f>'AEO 53'!T65</f>
        <v>51.238002999999999</v>
      </c>
      <c r="R138">
        <f>'AEO 53'!U65</f>
        <v>51.213509000000002</v>
      </c>
      <c r="S138">
        <f>'AEO 53'!V65</f>
        <v>51.191550999999997</v>
      </c>
      <c r="T138">
        <f>'AEO 53'!W65</f>
        <v>51.174495999999998</v>
      </c>
      <c r="U138">
        <f>'AEO 53'!X65</f>
        <v>51.161887999999998</v>
      </c>
      <c r="V138">
        <f>'AEO 53'!Y65</f>
        <v>51.151764</v>
      </c>
      <c r="W138">
        <f>'AEO 53'!Z65</f>
        <v>51.165447</v>
      </c>
      <c r="X138">
        <f>'AEO 53'!AA65</f>
        <v>51.179329000000003</v>
      </c>
      <c r="Y138">
        <f>'AEO 53'!AB65</f>
        <v>51.192318</v>
      </c>
      <c r="Z138">
        <f>'AEO 53'!AC65</f>
        <v>51.204109000000003</v>
      </c>
      <c r="AA138">
        <f>'AEO 53'!AD65</f>
        <v>51.215698000000003</v>
      </c>
      <c r="AB138">
        <f>'AEO 53'!AE65</f>
        <v>51.227558000000002</v>
      </c>
      <c r="AC138">
        <f>'AEO 53'!AF65</f>
        <v>51.236674999999998</v>
      </c>
      <c r="AD138">
        <f>'AEO 53'!AG65</f>
        <v>51.246941</v>
      </c>
      <c r="AE138">
        <f>'AEO 53'!AH65</f>
        <v>51.257064999999997</v>
      </c>
      <c r="AF138">
        <f>'AEO 53'!AI65</f>
        <v>51.259731000000002</v>
      </c>
      <c r="AG138">
        <f>'AEO 53'!AJ65</f>
        <v>0</v>
      </c>
    </row>
    <row r="140" spans="1:33" x14ac:dyDescent="0.2">
      <c r="A140" t="str">
        <f>A7</f>
        <v>Plug-in 40 Gasoline Hybrid</v>
      </c>
    </row>
    <row r="141" spans="1:33" x14ac:dyDescent="0.2">
      <c r="A141" t="str">
        <f>'AEO 53'!A67</f>
        <v>Mini-compact Cars</v>
      </c>
      <c r="B141">
        <f>'AEO 53'!E67</f>
        <v>0</v>
      </c>
      <c r="C141">
        <f>'AEO 53'!F67</f>
        <v>0</v>
      </c>
      <c r="D141">
        <f>'AEO 53'!G67</f>
        <v>0</v>
      </c>
      <c r="E141">
        <f>'AEO 53'!H67</f>
        <v>0</v>
      </c>
      <c r="F141">
        <f>'AEO 53'!I67</f>
        <v>0</v>
      </c>
      <c r="G141">
        <f>'AEO 53'!J67</f>
        <v>0</v>
      </c>
      <c r="H141">
        <f>'AEO 53'!K67</f>
        <v>0</v>
      </c>
      <c r="I141">
        <f>'AEO 53'!L67</f>
        <v>0</v>
      </c>
      <c r="J141">
        <f>'AEO 53'!M67</f>
        <v>0</v>
      </c>
      <c r="K141">
        <f>'AEO 53'!N67</f>
        <v>0</v>
      </c>
      <c r="L141">
        <f>'AEO 53'!O67</f>
        <v>0</v>
      </c>
      <c r="M141">
        <f>'AEO 53'!P67</f>
        <v>0</v>
      </c>
      <c r="N141">
        <f>'AEO 53'!Q67</f>
        <v>0</v>
      </c>
      <c r="O141">
        <f>'AEO 53'!R67</f>
        <v>0</v>
      </c>
      <c r="P141">
        <f>'AEO 53'!S67</f>
        <v>0</v>
      </c>
      <c r="Q141">
        <f>'AEO 53'!T67</f>
        <v>0</v>
      </c>
      <c r="R141">
        <f>'AEO 53'!U67</f>
        <v>0</v>
      </c>
      <c r="S141">
        <f>'AEO 53'!V67</f>
        <v>0</v>
      </c>
      <c r="T141">
        <f>'AEO 53'!W67</f>
        <v>0</v>
      </c>
      <c r="U141">
        <f>'AEO 53'!X67</f>
        <v>0</v>
      </c>
      <c r="V141">
        <f>'AEO 53'!Y67</f>
        <v>0</v>
      </c>
      <c r="W141">
        <f>'AEO 53'!Z67</f>
        <v>0</v>
      </c>
      <c r="X141">
        <f>'AEO 53'!AA67</f>
        <v>0</v>
      </c>
      <c r="Y141">
        <f>'AEO 53'!AB67</f>
        <v>0</v>
      </c>
      <c r="Z141">
        <f>'AEO 53'!AC67</f>
        <v>0</v>
      </c>
      <c r="AA141">
        <f>'AEO 53'!AD67</f>
        <v>0</v>
      </c>
      <c r="AB141">
        <f>'AEO 53'!AE67</f>
        <v>0</v>
      </c>
      <c r="AC141">
        <f>'AEO 53'!AF67</f>
        <v>0</v>
      </c>
      <c r="AD141">
        <f>'AEO 53'!AG67</f>
        <v>0</v>
      </c>
      <c r="AE141">
        <f>'AEO 53'!AH67</f>
        <v>0</v>
      </c>
      <c r="AF141">
        <f>'AEO 53'!AI67</f>
        <v>0</v>
      </c>
      <c r="AG141" t="str">
        <f>'AEO 53'!AJ67</f>
        <v>- -</v>
      </c>
    </row>
    <row r="142" spans="1:33" x14ac:dyDescent="0.2">
      <c r="A142" t="str">
        <f>'AEO 53'!A68</f>
        <v>Subcompact Cars</v>
      </c>
      <c r="B142">
        <f>'AEO 53'!E68</f>
        <v>53.303711</v>
      </c>
      <c r="C142">
        <f>'AEO 53'!F68</f>
        <v>53.185271999999998</v>
      </c>
      <c r="D142">
        <f>'AEO 53'!G68</f>
        <v>52.920971000000002</v>
      </c>
      <c r="E142">
        <f>'AEO 53'!H68</f>
        <v>52.734447000000003</v>
      </c>
      <c r="F142">
        <f>'AEO 53'!I68</f>
        <v>52.713669000000003</v>
      </c>
      <c r="G142">
        <f>'AEO 53'!J68</f>
        <v>52.780807000000003</v>
      </c>
      <c r="H142">
        <f>'AEO 53'!K68</f>
        <v>52.790661</v>
      </c>
      <c r="I142">
        <f>'AEO 53'!L68</f>
        <v>52.598571999999997</v>
      </c>
      <c r="J142">
        <f>'AEO 53'!M68</f>
        <v>52.415202999999998</v>
      </c>
      <c r="K142">
        <f>'AEO 53'!N68</f>
        <v>52.266250999999997</v>
      </c>
      <c r="L142">
        <f>'AEO 53'!O68</f>
        <v>52.141216</v>
      </c>
      <c r="M142">
        <f>'AEO 53'!P68</f>
        <v>52.056908</v>
      </c>
      <c r="N142">
        <f>'AEO 53'!Q68</f>
        <v>51.990555000000001</v>
      </c>
      <c r="O142">
        <f>'AEO 53'!R68</f>
        <v>51.944569000000001</v>
      </c>
      <c r="P142">
        <f>'AEO 53'!S68</f>
        <v>51.888827999999997</v>
      </c>
      <c r="Q142">
        <f>'AEO 53'!T68</f>
        <v>51.850285</v>
      </c>
      <c r="R142">
        <f>'AEO 53'!U68</f>
        <v>51.816943999999999</v>
      </c>
      <c r="S142">
        <f>'AEO 53'!V68</f>
        <v>51.788918000000002</v>
      </c>
      <c r="T142">
        <f>'AEO 53'!W68</f>
        <v>51.767707999999999</v>
      </c>
      <c r="U142">
        <f>'AEO 53'!X68</f>
        <v>51.755851999999997</v>
      </c>
      <c r="V142">
        <f>'AEO 53'!Y68</f>
        <v>51.747433000000001</v>
      </c>
      <c r="W142">
        <f>'AEO 53'!Z68</f>
        <v>51.777393000000004</v>
      </c>
      <c r="X142">
        <f>'AEO 53'!AA68</f>
        <v>51.808548000000002</v>
      </c>
      <c r="Y142">
        <f>'AEO 53'!AB68</f>
        <v>51.838459</v>
      </c>
      <c r="Z142">
        <f>'AEO 53'!AC68</f>
        <v>51.867325000000001</v>
      </c>
      <c r="AA142">
        <f>'AEO 53'!AD68</f>
        <v>51.895966000000001</v>
      </c>
      <c r="AB142">
        <f>'AEO 53'!AE68</f>
        <v>51.926003000000001</v>
      </c>
      <c r="AC142">
        <f>'AEO 53'!AF68</f>
        <v>51.954738999999996</v>
      </c>
      <c r="AD142">
        <f>'AEO 53'!AG68</f>
        <v>51.985923999999997</v>
      </c>
      <c r="AE142">
        <f>'AEO 53'!AH68</f>
        <v>52.014507000000002</v>
      </c>
      <c r="AF142">
        <f>'AEO 53'!AI68</f>
        <v>52.023209000000001</v>
      </c>
      <c r="AG142">
        <f>'AEO 53'!AJ68</f>
        <v>-1E-3</v>
      </c>
    </row>
    <row r="143" spans="1:33" x14ac:dyDescent="0.2">
      <c r="A143" t="str">
        <f>'AEO 53'!A69</f>
        <v>Compact Cars</v>
      </c>
      <c r="B143">
        <f>'AEO 53'!E69</f>
        <v>42.102722</v>
      </c>
      <c r="C143">
        <f>'AEO 53'!F69</f>
        <v>41.902458000000003</v>
      </c>
      <c r="D143">
        <f>'AEO 53'!G69</f>
        <v>41.682361999999998</v>
      </c>
      <c r="E143">
        <f>'AEO 53'!H69</f>
        <v>41.492004000000001</v>
      </c>
      <c r="F143">
        <f>'AEO 53'!I69</f>
        <v>41.330947999999999</v>
      </c>
      <c r="G143">
        <f>'AEO 53'!J69</f>
        <v>41.282555000000002</v>
      </c>
      <c r="H143">
        <f>'AEO 53'!K69</f>
        <v>41.215747999999998</v>
      </c>
      <c r="I143">
        <f>'AEO 53'!L69</f>
        <v>41.024360999999999</v>
      </c>
      <c r="J143">
        <f>'AEO 53'!M69</f>
        <v>40.852715000000003</v>
      </c>
      <c r="K143">
        <f>'AEO 53'!N69</f>
        <v>40.714976999999998</v>
      </c>
      <c r="L143">
        <f>'AEO 53'!O69</f>
        <v>40.599094000000001</v>
      </c>
      <c r="M143">
        <f>'AEO 53'!P69</f>
        <v>40.525207999999999</v>
      </c>
      <c r="N143">
        <f>'AEO 53'!Q69</f>
        <v>40.468131999999997</v>
      </c>
      <c r="O143">
        <f>'AEO 53'!R69</f>
        <v>40.431652</v>
      </c>
      <c r="P143">
        <f>'AEO 53'!S69</f>
        <v>40.385719000000002</v>
      </c>
      <c r="Q143">
        <f>'AEO 53'!T69</f>
        <v>40.358646</v>
      </c>
      <c r="R143">
        <f>'AEO 53'!U69</f>
        <v>40.335662999999997</v>
      </c>
      <c r="S143">
        <f>'AEO 53'!V69</f>
        <v>40.31673</v>
      </c>
      <c r="T143">
        <f>'AEO 53'!W69</f>
        <v>40.302413999999999</v>
      </c>
      <c r="U143">
        <f>'AEO 53'!X69</f>
        <v>40.297707000000003</v>
      </c>
      <c r="V143">
        <f>'AEO 53'!Y69</f>
        <v>40.294967999999997</v>
      </c>
      <c r="W143">
        <f>'AEO 53'!Z69</f>
        <v>40.328673999999999</v>
      </c>
      <c r="X143">
        <f>'AEO 53'!AA69</f>
        <v>40.363438000000002</v>
      </c>
      <c r="Y143">
        <f>'AEO 53'!AB69</f>
        <v>40.396877000000003</v>
      </c>
      <c r="Z143">
        <f>'AEO 53'!AC69</f>
        <v>40.428829</v>
      </c>
      <c r="AA143">
        <f>'AEO 53'!AD69</f>
        <v>40.460388000000002</v>
      </c>
      <c r="AB143">
        <f>'AEO 53'!AE69</f>
        <v>40.493675000000003</v>
      </c>
      <c r="AC143">
        <f>'AEO 53'!AF69</f>
        <v>40.525539000000002</v>
      </c>
      <c r="AD143">
        <f>'AEO 53'!AG69</f>
        <v>40.560375000000001</v>
      </c>
      <c r="AE143">
        <f>'AEO 53'!AH69</f>
        <v>40.591904</v>
      </c>
      <c r="AF143">
        <f>'AEO 53'!AI69</f>
        <v>40.603912000000001</v>
      </c>
      <c r="AG143">
        <f>'AEO 53'!AJ69</f>
        <v>-1E-3</v>
      </c>
    </row>
    <row r="144" spans="1:33" x14ac:dyDescent="0.2">
      <c r="A144" t="str">
        <f>'AEO 53'!A70</f>
        <v>Midsize Cars</v>
      </c>
      <c r="B144">
        <f>'AEO 53'!E70</f>
        <v>41.473103000000002</v>
      </c>
      <c r="C144">
        <f>'AEO 53'!F70</f>
        <v>41.183394999999997</v>
      </c>
      <c r="D144">
        <f>'AEO 53'!G70</f>
        <v>40.913620000000002</v>
      </c>
      <c r="E144">
        <f>'AEO 53'!H70</f>
        <v>40.674778000000003</v>
      </c>
      <c r="F144">
        <f>'AEO 53'!I70</f>
        <v>40.497078000000002</v>
      </c>
      <c r="G144">
        <f>'AEO 53'!J70</f>
        <v>40.334572000000001</v>
      </c>
      <c r="H144">
        <f>'AEO 53'!K70</f>
        <v>40.163780000000003</v>
      </c>
      <c r="I144">
        <f>'AEO 53'!L70</f>
        <v>39.922539</v>
      </c>
      <c r="J144">
        <f>'AEO 53'!M70</f>
        <v>39.711559000000001</v>
      </c>
      <c r="K144">
        <f>'AEO 53'!N70</f>
        <v>39.541397000000003</v>
      </c>
      <c r="L144">
        <f>'AEO 53'!O70</f>
        <v>39.401103999999997</v>
      </c>
      <c r="M144">
        <f>'AEO 53'!P70</f>
        <v>39.307589999999998</v>
      </c>
      <c r="N144">
        <f>'AEO 53'!Q70</f>
        <v>39.235225999999997</v>
      </c>
      <c r="O144">
        <f>'AEO 53'!R70</f>
        <v>39.185017000000002</v>
      </c>
      <c r="P144">
        <f>'AEO 53'!S70</f>
        <v>39.129210999999998</v>
      </c>
      <c r="Q144">
        <f>'AEO 53'!T70</f>
        <v>39.093155000000003</v>
      </c>
      <c r="R144">
        <f>'AEO 53'!U70</f>
        <v>39.063338999999999</v>
      </c>
      <c r="S144">
        <f>'AEO 53'!V70</f>
        <v>39.038719</v>
      </c>
      <c r="T144">
        <f>'AEO 53'!W70</f>
        <v>39.019114999999999</v>
      </c>
      <c r="U144">
        <f>'AEO 53'!X70</f>
        <v>39.008839000000002</v>
      </c>
      <c r="V144">
        <f>'AEO 53'!Y70</f>
        <v>39.000858000000001</v>
      </c>
      <c r="W144">
        <f>'AEO 53'!Z70</f>
        <v>39.032955000000001</v>
      </c>
      <c r="X144">
        <f>'AEO 53'!AA70</f>
        <v>39.065685000000002</v>
      </c>
      <c r="Y144">
        <f>'AEO 53'!AB70</f>
        <v>39.097191000000002</v>
      </c>
      <c r="Z144">
        <f>'AEO 53'!AC70</f>
        <v>39.127243</v>
      </c>
      <c r="AA144">
        <f>'AEO 53'!AD70</f>
        <v>39.156768999999997</v>
      </c>
      <c r="AB144">
        <f>'AEO 53'!AE70</f>
        <v>39.187744000000002</v>
      </c>
      <c r="AC144">
        <f>'AEO 53'!AF70</f>
        <v>39.217692999999997</v>
      </c>
      <c r="AD144">
        <f>'AEO 53'!AG70</f>
        <v>39.250174999999999</v>
      </c>
      <c r="AE144">
        <f>'AEO 53'!AH70</f>
        <v>39.279674999999997</v>
      </c>
      <c r="AF144">
        <f>'AEO 53'!AI70</f>
        <v>39.289611999999998</v>
      </c>
      <c r="AG144">
        <f>'AEO 53'!AJ70</f>
        <v>-2E-3</v>
      </c>
    </row>
    <row r="145" spans="1:33" x14ac:dyDescent="0.2">
      <c r="A145" t="str">
        <f>'AEO 53'!A71</f>
        <v>Large Cars</v>
      </c>
      <c r="B145">
        <f>'AEO 53'!E71</f>
        <v>51.690235000000001</v>
      </c>
      <c r="C145">
        <f>'AEO 53'!F71</f>
        <v>51.353591999999999</v>
      </c>
      <c r="D145">
        <f>'AEO 53'!G71</f>
        <v>50.973736000000002</v>
      </c>
      <c r="E145">
        <f>'AEO 53'!H71</f>
        <v>50.614215999999999</v>
      </c>
      <c r="F145">
        <f>'AEO 53'!I71</f>
        <v>50.345557999999997</v>
      </c>
      <c r="G145">
        <f>'AEO 53'!J71</f>
        <v>50.053531999999997</v>
      </c>
      <c r="H145">
        <f>'AEO 53'!K71</f>
        <v>49.746166000000002</v>
      </c>
      <c r="I145">
        <f>'AEO 53'!L71</f>
        <v>49.404345999999997</v>
      </c>
      <c r="J145">
        <f>'AEO 53'!M71</f>
        <v>49.098498999999997</v>
      </c>
      <c r="K145">
        <f>'AEO 53'!N71</f>
        <v>48.850624000000003</v>
      </c>
      <c r="L145">
        <f>'AEO 53'!O71</f>
        <v>48.649132000000002</v>
      </c>
      <c r="M145">
        <f>'AEO 53'!P71</f>
        <v>48.505699</v>
      </c>
      <c r="N145">
        <f>'AEO 53'!Q71</f>
        <v>48.394703</v>
      </c>
      <c r="O145">
        <f>'AEO 53'!R71</f>
        <v>48.312916000000001</v>
      </c>
      <c r="P145">
        <f>'AEO 53'!S71</f>
        <v>48.230750999999998</v>
      </c>
      <c r="Q145">
        <f>'AEO 53'!T71</f>
        <v>48.170177000000002</v>
      </c>
      <c r="R145">
        <f>'AEO 53'!U71</f>
        <v>48.120438</v>
      </c>
      <c r="S145">
        <f>'AEO 53'!V71</f>
        <v>48.079017999999998</v>
      </c>
      <c r="T145">
        <f>'AEO 53'!W71</f>
        <v>48.045226999999997</v>
      </c>
      <c r="U145">
        <f>'AEO 53'!X71</f>
        <v>48.021335999999998</v>
      </c>
      <c r="V145">
        <f>'AEO 53'!Y71</f>
        <v>48.001007000000001</v>
      </c>
      <c r="W145">
        <f>'AEO 53'!Z71</f>
        <v>48.030665999999997</v>
      </c>
      <c r="X145">
        <f>'AEO 53'!AA71</f>
        <v>48.060940000000002</v>
      </c>
      <c r="Y145">
        <f>'AEO 53'!AB71</f>
        <v>48.090266999999997</v>
      </c>
      <c r="Z145">
        <f>'AEO 53'!AC71</f>
        <v>48.118361999999998</v>
      </c>
      <c r="AA145">
        <f>'AEO 53'!AD71</f>
        <v>48.145977000000002</v>
      </c>
      <c r="AB145">
        <f>'AEO 53'!AE71</f>
        <v>48.174824000000001</v>
      </c>
      <c r="AC145">
        <f>'AEO 53'!AF71</f>
        <v>48.202689999999997</v>
      </c>
      <c r="AD145">
        <f>'AEO 53'!AG71</f>
        <v>48.233314999999997</v>
      </c>
      <c r="AE145">
        <f>'AEO 53'!AH71</f>
        <v>48.261177000000004</v>
      </c>
      <c r="AF145">
        <f>'AEO 53'!AI71</f>
        <v>48.269469999999998</v>
      </c>
      <c r="AG145">
        <f>'AEO 53'!AJ71</f>
        <v>-2E-3</v>
      </c>
    </row>
    <row r="146" spans="1:33" x14ac:dyDescent="0.2">
      <c r="A146" t="str">
        <f>'AEO 53'!A72</f>
        <v>Two Seater Cars</v>
      </c>
      <c r="B146">
        <f>'AEO 53'!E72</f>
        <v>119.33163500000001</v>
      </c>
      <c r="C146">
        <f>'AEO 53'!F72</f>
        <v>119.09020200000001</v>
      </c>
      <c r="D146">
        <f>'AEO 53'!G72</f>
        <v>118.739655</v>
      </c>
      <c r="E146">
        <f>'AEO 53'!H72</f>
        <v>118.387978</v>
      </c>
      <c r="F146">
        <f>'AEO 53'!I72</f>
        <v>118.107063</v>
      </c>
      <c r="G146">
        <f>'AEO 53'!J72</f>
        <v>118.032646</v>
      </c>
      <c r="H146">
        <f>'AEO 53'!K72</f>
        <v>117.901314</v>
      </c>
      <c r="I146">
        <f>'AEO 53'!L72</f>
        <v>117.61945299999999</v>
      </c>
      <c r="J146">
        <f>'AEO 53'!M72</f>
        <v>117.33702099999999</v>
      </c>
      <c r="K146">
        <f>'AEO 53'!N72</f>
        <v>117.106331</v>
      </c>
      <c r="L146">
        <f>'AEO 53'!O72</f>
        <v>116.91490899999999</v>
      </c>
      <c r="M146">
        <f>'AEO 53'!P72</f>
        <v>116.78209699999999</v>
      </c>
      <c r="N146">
        <f>'AEO 53'!Q72</f>
        <v>116.678917</v>
      </c>
      <c r="O146">
        <f>'AEO 53'!R72</f>
        <v>116.604462</v>
      </c>
      <c r="P146">
        <f>'AEO 53'!S72</f>
        <v>116.528374</v>
      </c>
      <c r="Q146">
        <f>'AEO 53'!T72</f>
        <v>116.475433</v>
      </c>
      <c r="R146">
        <f>'AEO 53'!U72</f>
        <v>116.43042</v>
      </c>
      <c r="S146">
        <f>'AEO 53'!V72</f>
        <v>116.39207500000001</v>
      </c>
      <c r="T146">
        <f>'AEO 53'!W72</f>
        <v>116.36312100000001</v>
      </c>
      <c r="U146">
        <f>'AEO 53'!X72</f>
        <v>116.343872</v>
      </c>
      <c r="V146">
        <f>'AEO 53'!Y72</f>
        <v>116.32781199999999</v>
      </c>
      <c r="W146">
        <f>'AEO 53'!Z72</f>
        <v>116.35990099999999</v>
      </c>
      <c r="X146">
        <f>'AEO 53'!AA72</f>
        <v>116.393227</v>
      </c>
      <c r="Y146">
        <f>'AEO 53'!AB72</f>
        <v>116.425072</v>
      </c>
      <c r="Z146">
        <f>'AEO 53'!AC72</f>
        <v>116.455719</v>
      </c>
      <c r="AA146">
        <f>'AEO 53'!AD72</f>
        <v>116.486107</v>
      </c>
      <c r="AB146">
        <f>'AEO 53'!AE72</f>
        <v>116.518036</v>
      </c>
      <c r="AC146">
        <f>'AEO 53'!AF72</f>
        <v>116.548599</v>
      </c>
      <c r="AD146">
        <f>'AEO 53'!AG72</f>
        <v>116.58189400000001</v>
      </c>
      <c r="AE146">
        <f>'AEO 53'!AH72</f>
        <v>116.61225899999999</v>
      </c>
      <c r="AF146">
        <f>'AEO 53'!AI72</f>
        <v>116.622574</v>
      </c>
      <c r="AG146">
        <f>'AEO 53'!AJ72</f>
        <v>-1E-3</v>
      </c>
    </row>
    <row r="147" spans="1:33" x14ac:dyDescent="0.2">
      <c r="A147" t="str">
        <f>'AEO 53'!A73</f>
        <v>Small Crossover Cars</v>
      </c>
      <c r="B147">
        <f>'AEO 53'!E73</f>
        <v>37.581429</v>
      </c>
      <c r="C147">
        <f>'AEO 53'!F73</f>
        <v>37.422198999999999</v>
      </c>
      <c r="D147">
        <f>'AEO 53'!G73</f>
        <v>37.237568000000003</v>
      </c>
      <c r="E147">
        <f>'AEO 53'!H73</f>
        <v>37.105133000000002</v>
      </c>
      <c r="F147">
        <f>'AEO 53'!I73</f>
        <v>36.997123999999999</v>
      </c>
      <c r="G147">
        <f>'AEO 53'!J73</f>
        <v>36.955146999999997</v>
      </c>
      <c r="H147">
        <f>'AEO 53'!K73</f>
        <v>36.931117999999998</v>
      </c>
      <c r="I147">
        <f>'AEO 53'!L73</f>
        <v>36.774177999999999</v>
      </c>
      <c r="J147">
        <f>'AEO 53'!M73</f>
        <v>36.632587000000001</v>
      </c>
      <c r="K147">
        <f>'AEO 53'!N73</f>
        <v>36.517600999999999</v>
      </c>
      <c r="L147">
        <f>'AEO 53'!O73</f>
        <v>36.421764000000003</v>
      </c>
      <c r="M147">
        <f>'AEO 53'!P73</f>
        <v>36.354838999999998</v>
      </c>
      <c r="N147">
        <f>'AEO 53'!Q73</f>
        <v>36.302166</v>
      </c>
      <c r="O147">
        <f>'AEO 53'!R73</f>
        <v>36.264857999999997</v>
      </c>
      <c r="P147">
        <f>'AEO 53'!S73</f>
        <v>36.216709000000002</v>
      </c>
      <c r="Q147">
        <f>'AEO 53'!T73</f>
        <v>36.180382000000002</v>
      </c>
      <c r="R147">
        <f>'AEO 53'!U73</f>
        <v>36.150471000000003</v>
      </c>
      <c r="S147">
        <f>'AEO 53'!V73</f>
        <v>36.125759000000002</v>
      </c>
      <c r="T147">
        <f>'AEO 53'!W73</f>
        <v>36.105564000000001</v>
      </c>
      <c r="U147">
        <f>'AEO 53'!X73</f>
        <v>36.093871999999998</v>
      </c>
      <c r="V147">
        <f>'AEO 53'!Y73</f>
        <v>36.085982999999999</v>
      </c>
      <c r="W147">
        <f>'AEO 53'!Z73</f>
        <v>36.111812999999998</v>
      </c>
      <c r="X147">
        <f>'AEO 53'!AA73</f>
        <v>36.137954999999998</v>
      </c>
      <c r="Y147">
        <f>'AEO 53'!AB73</f>
        <v>36.163756999999997</v>
      </c>
      <c r="Z147">
        <f>'AEO 53'!AC73</f>
        <v>36.188625000000002</v>
      </c>
      <c r="AA147">
        <f>'AEO 53'!AD73</f>
        <v>36.213123000000003</v>
      </c>
      <c r="AB147">
        <f>'AEO 53'!AE73</f>
        <v>36.238647</v>
      </c>
      <c r="AC147">
        <f>'AEO 53'!AF73</f>
        <v>36.263531</v>
      </c>
      <c r="AD147">
        <f>'AEO 53'!AG73</f>
        <v>36.290207000000002</v>
      </c>
      <c r="AE147">
        <f>'AEO 53'!AH73</f>
        <v>36.314919000000003</v>
      </c>
      <c r="AF147">
        <f>'AEO 53'!AI73</f>
        <v>36.319972999999997</v>
      </c>
      <c r="AG147">
        <f>'AEO 53'!AJ73</f>
        <v>-1E-3</v>
      </c>
    </row>
    <row r="148" spans="1:33" x14ac:dyDescent="0.2">
      <c r="A148" t="str">
        <f>'AEO 53'!A74</f>
        <v>Large Crossover Cars</v>
      </c>
      <c r="B148">
        <f>'AEO 53'!E74</f>
        <v>47.627952999999998</v>
      </c>
      <c r="C148">
        <f>'AEO 53'!F74</f>
        <v>47.419612999999998</v>
      </c>
      <c r="D148">
        <f>'AEO 53'!G74</f>
        <v>47.167293999999998</v>
      </c>
      <c r="E148">
        <f>'AEO 53'!H74</f>
        <v>46.973934</v>
      </c>
      <c r="F148">
        <f>'AEO 53'!I74</f>
        <v>46.802010000000003</v>
      </c>
      <c r="G148">
        <f>'AEO 53'!J74</f>
        <v>46.652389999999997</v>
      </c>
      <c r="H148">
        <f>'AEO 53'!K74</f>
        <v>46.505566000000002</v>
      </c>
      <c r="I148">
        <f>'AEO 53'!L74</f>
        <v>46.306240000000003</v>
      </c>
      <c r="J148">
        <f>'AEO 53'!M74</f>
        <v>46.127434000000001</v>
      </c>
      <c r="K148">
        <f>'AEO 53'!N74</f>
        <v>45.980015000000002</v>
      </c>
      <c r="L148">
        <f>'AEO 53'!O74</f>
        <v>45.857638999999999</v>
      </c>
      <c r="M148">
        <f>'AEO 53'!P74</f>
        <v>45.764876999999998</v>
      </c>
      <c r="N148">
        <f>'AEO 53'!Q74</f>
        <v>45.690581999999999</v>
      </c>
      <c r="O148">
        <f>'AEO 53'!R74</f>
        <v>45.633724000000001</v>
      </c>
      <c r="P148">
        <f>'AEO 53'!S74</f>
        <v>45.56897</v>
      </c>
      <c r="Q148">
        <f>'AEO 53'!T74</f>
        <v>45.516643999999999</v>
      </c>
      <c r="R148">
        <f>'AEO 53'!U74</f>
        <v>45.474445000000003</v>
      </c>
      <c r="S148">
        <f>'AEO 53'!V74</f>
        <v>45.439914999999999</v>
      </c>
      <c r="T148">
        <f>'AEO 53'!W74</f>
        <v>45.408904999999997</v>
      </c>
      <c r="U148">
        <f>'AEO 53'!X74</f>
        <v>45.387614999999997</v>
      </c>
      <c r="V148">
        <f>'AEO 53'!Y74</f>
        <v>45.371521000000001</v>
      </c>
      <c r="W148">
        <f>'AEO 53'!Z74</f>
        <v>45.394604000000001</v>
      </c>
      <c r="X148">
        <f>'AEO 53'!AA74</f>
        <v>45.417037999999998</v>
      </c>
      <c r="Y148">
        <f>'AEO 53'!AB74</f>
        <v>45.440525000000001</v>
      </c>
      <c r="Z148">
        <f>'AEO 53'!AC74</f>
        <v>45.462265000000002</v>
      </c>
      <c r="AA148">
        <f>'AEO 53'!AD74</f>
        <v>45.483646</v>
      </c>
      <c r="AB148">
        <f>'AEO 53'!AE74</f>
        <v>45.505797999999999</v>
      </c>
      <c r="AC148">
        <f>'AEO 53'!AF74</f>
        <v>45.527630000000002</v>
      </c>
      <c r="AD148">
        <f>'AEO 53'!AG74</f>
        <v>45.550792999999999</v>
      </c>
      <c r="AE148">
        <f>'AEO 53'!AH74</f>
        <v>45.572600999999999</v>
      </c>
      <c r="AF148">
        <f>'AEO 53'!AI74</f>
        <v>45.574573999999998</v>
      </c>
      <c r="AG148">
        <f>'AEO 53'!AJ74</f>
        <v>-1E-3</v>
      </c>
    </row>
    <row r="149" spans="1:33" x14ac:dyDescent="0.2">
      <c r="A149" t="str">
        <f>'AEO 53'!A75</f>
        <v>Small Pickup</v>
      </c>
      <c r="B149">
        <f>'AEO 53'!E75</f>
        <v>47.260795999999999</v>
      </c>
      <c r="C149">
        <f>'AEO 53'!F75</f>
        <v>47.125377999999998</v>
      </c>
      <c r="D149">
        <f>'AEO 53'!G75</f>
        <v>46.822716</v>
      </c>
      <c r="E149">
        <f>'AEO 53'!H75</f>
        <v>46.521214000000001</v>
      </c>
      <c r="F149">
        <f>'AEO 53'!I75</f>
        <v>46.195374000000001</v>
      </c>
      <c r="G149">
        <f>'AEO 53'!J75</f>
        <v>45.922156999999999</v>
      </c>
      <c r="H149">
        <f>'AEO 53'!K75</f>
        <v>45.651108000000001</v>
      </c>
      <c r="I149">
        <f>'AEO 53'!L75</f>
        <v>45.402980999999997</v>
      </c>
      <c r="J149">
        <f>'AEO 53'!M75</f>
        <v>45.190215999999999</v>
      </c>
      <c r="K149">
        <f>'AEO 53'!N75</f>
        <v>45.021678999999999</v>
      </c>
      <c r="L149">
        <f>'AEO 53'!O75</f>
        <v>44.893234</v>
      </c>
      <c r="M149">
        <f>'AEO 53'!P75</f>
        <v>44.799697999999999</v>
      </c>
      <c r="N149">
        <f>'AEO 53'!Q75</f>
        <v>44.734214999999999</v>
      </c>
      <c r="O149">
        <f>'AEO 53'!R75</f>
        <v>44.691600999999999</v>
      </c>
      <c r="P149">
        <f>'AEO 53'!S75</f>
        <v>44.602927999999999</v>
      </c>
      <c r="Q149">
        <f>'AEO 53'!T75</f>
        <v>44.516604999999998</v>
      </c>
      <c r="R149">
        <f>'AEO 53'!U75</f>
        <v>44.442070000000001</v>
      </c>
      <c r="S149">
        <f>'AEO 53'!V75</f>
        <v>44.378501999999997</v>
      </c>
      <c r="T149">
        <f>'AEO 53'!W75</f>
        <v>44.322315000000003</v>
      </c>
      <c r="U149">
        <f>'AEO 53'!X75</f>
        <v>44.274363999999998</v>
      </c>
      <c r="V149">
        <f>'AEO 53'!Y75</f>
        <v>44.232402999999998</v>
      </c>
      <c r="W149">
        <f>'AEO 53'!Z75</f>
        <v>44.237212999999997</v>
      </c>
      <c r="X149">
        <f>'AEO 53'!AA75</f>
        <v>44.241290999999997</v>
      </c>
      <c r="Y149">
        <f>'AEO 53'!AB75</f>
        <v>44.245251000000003</v>
      </c>
      <c r="Z149">
        <f>'AEO 53'!AC75</f>
        <v>44.248759999999997</v>
      </c>
      <c r="AA149">
        <f>'AEO 53'!AD75</f>
        <v>44.251831000000003</v>
      </c>
      <c r="AB149">
        <f>'AEO 53'!AE75</f>
        <v>44.254837000000002</v>
      </c>
      <c r="AC149">
        <f>'AEO 53'!AF75</f>
        <v>44.257880999999998</v>
      </c>
      <c r="AD149">
        <f>'AEO 53'!AG75</f>
        <v>44.261436000000003</v>
      </c>
      <c r="AE149">
        <f>'AEO 53'!AH75</f>
        <v>44.264583999999999</v>
      </c>
      <c r="AF149">
        <f>'AEO 53'!AI75</f>
        <v>44.261543000000003</v>
      </c>
      <c r="AG149">
        <f>'AEO 53'!AJ75</f>
        <v>-2E-3</v>
      </c>
    </row>
    <row r="150" spans="1:33" x14ac:dyDescent="0.2">
      <c r="A150" t="str">
        <f>'AEO 53'!A76</f>
        <v>Large Pickup</v>
      </c>
      <c r="B150">
        <f>'AEO 53'!E76</f>
        <v>0</v>
      </c>
      <c r="C150">
        <f>'AEO 53'!F76</f>
        <v>0</v>
      </c>
      <c r="D150">
        <f>'AEO 53'!G76</f>
        <v>0</v>
      </c>
      <c r="E150">
        <f>'AEO 53'!H76</f>
        <v>0</v>
      </c>
      <c r="F150">
        <f>'AEO 53'!I76</f>
        <v>0</v>
      </c>
      <c r="G150">
        <f>'AEO 53'!J76</f>
        <v>0</v>
      </c>
      <c r="H150">
        <f>'AEO 53'!K76</f>
        <v>0</v>
      </c>
      <c r="I150">
        <f>'AEO 53'!L76</f>
        <v>0</v>
      </c>
      <c r="J150">
        <f>'AEO 53'!M76</f>
        <v>0</v>
      </c>
      <c r="K150">
        <f>'AEO 53'!N76</f>
        <v>0</v>
      </c>
      <c r="L150">
        <f>'AEO 53'!O76</f>
        <v>0</v>
      </c>
      <c r="M150">
        <f>'AEO 53'!P76</f>
        <v>0</v>
      </c>
      <c r="N150">
        <f>'AEO 53'!Q76</f>
        <v>0</v>
      </c>
      <c r="O150">
        <f>'AEO 53'!R76</f>
        <v>0</v>
      </c>
      <c r="P150">
        <f>'AEO 53'!S76</f>
        <v>0</v>
      </c>
      <c r="Q150">
        <f>'AEO 53'!T76</f>
        <v>0</v>
      </c>
      <c r="R150">
        <f>'AEO 53'!U76</f>
        <v>0</v>
      </c>
      <c r="S150">
        <f>'AEO 53'!V76</f>
        <v>0</v>
      </c>
      <c r="T150">
        <f>'AEO 53'!W76</f>
        <v>0</v>
      </c>
      <c r="U150">
        <f>'AEO 53'!X76</f>
        <v>0</v>
      </c>
      <c r="V150">
        <f>'AEO 53'!Y76</f>
        <v>0</v>
      </c>
      <c r="W150">
        <f>'AEO 53'!Z76</f>
        <v>0</v>
      </c>
      <c r="X150">
        <f>'AEO 53'!AA76</f>
        <v>0</v>
      </c>
      <c r="Y150">
        <f>'AEO 53'!AB76</f>
        <v>0</v>
      </c>
      <c r="Z150">
        <f>'AEO 53'!AC76</f>
        <v>0</v>
      </c>
      <c r="AA150">
        <f>'AEO 53'!AD76</f>
        <v>0</v>
      </c>
      <c r="AB150">
        <f>'AEO 53'!AE76</f>
        <v>0</v>
      </c>
      <c r="AC150">
        <f>'AEO 53'!AF76</f>
        <v>0</v>
      </c>
      <c r="AD150">
        <f>'AEO 53'!AG76</f>
        <v>0</v>
      </c>
      <c r="AE150">
        <f>'AEO 53'!AH76</f>
        <v>0</v>
      </c>
      <c r="AF150">
        <f>'AEO 53'!AI76</f>
        <v>0</v>
      </c>
      <c r="AG150" t="str">
        <f>'AEO 53'!AJ76</f>
        <v>- -</v>
      </c>
    </row>
    <row r="151" spans="1:33" x14ac:dyDescent="0.2">
      <c r="A151" t="str">
        <f>'AEO 53'!A77</f>
        <v>Small Van</v>
      </c>
      <c r="B151">
        <f>'AEO 53'!E77</f>
        <v>0</v>
      </c>
      <c r="C151">
        <f>'AEO 53'!F77</f>
        <v>0</v>
      </c>
      <c r="D151">
        <f>'AEO 53'!G77</f>
        <v>0</v>
      </c>
      <c r="E151">
        <f>'AEO 53'!H77</f>
        <v>0</v>
      </c>
      <c r="F151">
        <f>'AEO 53'!I77</f>
        <v>0</v>
      </c>
      <c r="G151">
        <f>'AEO 53'!J77</f>
        <v>0</v>
      </c>
      <c r="H151">
        <f>'AEO 53'!K77</f>
        <v>0</v>
      </c>
      <c r="I151">
        <f>'AEO 53'!L77</f>
        <v>0</v>
      </c>
      <c r="J151">
        <f>'AEO 53'!M77</f>
        <v>0</v>
      </c>
      <c r="K151">
        <f>'AEO 53'!N77</f>
        <v>0</v>
      </c>
      <c r="L151">
        <f>'AEO 53'!O77</f>
        <v>0</v>
      </c>
      <c r="M151">
        <f>'AEO 53'!P77</f>
        <v>0</v>
      </c>
      <c r="N151">
        <f>'AEO 53'!Q77</f>
        <v>0</v>
      </c>
      <c r="O151">
        <f>'AEO 53'!R77</f>
        <v>0</v>
      </c>
      <c r="P151">
        <f>'AEO 53'!S77</f>
        <v>0</v>
      </c>
      <c r="Q151">
        <f>'AEO 53'!T77</f>
        <v>0</v>
      </c>
      <c r="R151">
        <f>'AEO 53'!U77</f>
        <v>0</v>
      </c>
      <c r="S151">
        <f>'AEO 53'!V77</f>
        <v>0</v>
      </c>
      <c r="T151">
        <f>'AEO 53'!W77</f>
        <v>0</v>
      </c>
      <c r="U151">
        <f>'AEO 53'!X77</f>
        <v>0</v>
      </c>
      <c r="V151">
        <f>'AEO 53'!Y77</f>
        <v>0</v>
      </c>
      <c r="W151">
        <f>'AEO 53'!Z77</f>
        <v>0</v>
      </c>
      <c r="X151">
        <f>'AEO 53'!AA77</f>
        <v>0</v>
      </c>
      <c r="Y151">
        <f>'AEO 53'!AB77</f>
        <v>0</v>
      </c>
      <c r="Z151">
        <f>'AEO 53'!AC77</f>
        <v>0</v>
      </c>
      <c r="AA151">
        <f>'AEO 53'!AD77</f>
        <v>0</v>
      </c>
      <c r="AB151">
        <f>'AEO 53'!AE77</f>
        <v>0</v>
      </c>
      <c r="AC151">
        <f>'AEO 53'!AF77</f>
        <v>0</v>
      </c>
      <c r="AD151">
        <f>'AEO 53'!AG77</f>
        <v>0</v>
      </c>
      <c r="AE151">
        <f>'AEO 53'!AH77</f>
        <v>0</v>
      </c>
      <c r="AF151">
        <f>'AEO 53'!AI77</f>
        <v>0</v>
      </c>
      <c r="AG151" t="str">
        <f>'AEO 53'!AJ77</f>
        <v>- -</v>
      </c>
    </row>
    <row r="152" spans="1:33" x14ac:dyDescent="0.2">
      <c r="A152" t="str">
        <f>'AEO 53'!A78</f>
        <v>Large Van</v>
      </c>
      <c r="B152">
        <f>'AEO 53'!E78</f>
        <v>40.756653</v>
      </c>
      <c r="C152">
        <f>'AEO 53'!F78</f>
        <v>40.811562000000002</v>
      </c>
      <c r="D152">
        <f>'AEO 53'!G78</f>
        <v>40.710213000000003</v>
      </c>
      <c r="E152">
        <f>'AEO 53'!H78</f>
        <v>40.666587999999997</v>
      </c>
      <c r="F152">
        <f>'AEO 53'!I78</f>
        <v>40.635863999999998</v>
      </c>
      <c r="G152">
        <f>'AEO 53'!J78</f>
        <v>41.296253</v>
      </c>
      <c r="H152">
        <f>'AEO 53'!K78</f>
        <v>41.213337000000003</v>
      </c>
      <c r="I152">
        <f>'AEO 53'!L78</f>
        <v>41.130215</v>
      </c>
      <c r="J152">
        <f>'AEO 53'!M78</f>
        <v>41.057155999999999</v>
      </c>
      <c r="K152">
        <f>'AEO 53'!N78</f>
        <v>41.000968999999998</v>
      </c>
      <c r="L152">
        <f>'AEO 53'!O78</f>
        <v>40.958424000000001</v>
      </c>
      <c r="M152">
        <f>'AEO 53'!P78</f>
        <v>40.925697</v>
      </c>
      <c r="N152">
        <f>'AEO 53'!Q78</f>
        <v>40.903198000000003</v>
      </c>
      <c r="O152">
        <f>'AEO 53'!R78</f>
        <v>40.889964999999997</v>
      </c>
      <c r="P152">
        <f>'AEO 53'!S78</f>
        <v>40.819316999999998</v>
      </c>
      <c r="Q152">
        <f>'AEO 53'!T78</f>
        <v>40.744484</v>
      </c>
      <c r="R152">
        <f>'AEO 53'!U78</f>
        <v>40.678341000000003</v>
      </c>
      <c r="S152">
        <f>'AEO 53'!V78</f>
        <v>40.619629000000003</v>
      </c>
      <c r="T152">
        <f>'AEO 53'!W78</f>
        <v>40.568095999999997</v>
      </c>
      <c r="U152">
        <f>'AEO 53'!X78</f>
        <v>40.524844999999999</v>
      </c>
      <c r="V152">
        <f>'AEO 53'!Y78</f>
        <v>40.489356999999998</v>
      </c>
      <c r="W152">
        <f>'AEO 53'!Z78</f>
        <v>40.489525</v>
      </c>
      <c r="X152">
        <f>'AEO 53'!AA78</f>
        <v>40.489941000000002</v>
      </c>
      <c r="Y152">
        <f>'AEO 53'!AB78</f>
        <v>40.490096999999999</v>
      </c>
      <c r="Z152">
        <f>'AEO 53'!AC78</f>
        <v>40.490397999999999</v>
      </c>
      <c r="AA152">
        <f>'AEO 53'!AD78</f>
        <v>40.490788000000002</v>
      </c>
      <c r="AB152">
        <f>'AEO 53'!AE78</f>
        <v>40.491340999999998</v>
      </c>
      <c r="AC152">
        <f>'AEO 53'!AF78</f>
        <v>40.491962000000001</v>
      </c>
      <c r="AD152">
        <f>'AEO 53'!AG78</f>
        <v>40.492989000000001</v>
      </c>
      <c r="AE152">
        <f>'AEO 53'!AH78</f>
        <v>40.494064000000002</v>
      </c>
      <c r="AF152">
        <f>'AEO 53'!AI78</f>
        <v>40.489032999999999</v>
      </c>
      <c r="AG152">
        <f>'AEO 53'!AJ78</f>
        <v>0</v>
      </c>
    </row>
    <row r="153" spans="1:33" x14ac:dyDescent="0.2">
      <c r="A153" t="str">
        <f>'AEO 53'!A79</f>
        <v>Small Utility</v>
      </c>
      <c r="B153">
        <f>'AEO 53'!E79</f>
        <v>50.633152000000003</v>
      </c>
      <c r="C153">
        <f>'AEO 53'!F79</f>
        <v>50.440745999999997</v>
      </c>
      <c r="D153">
        <f>'AEO 53'!G79</f>
        <v>50.135463999999999</v>
      </c>
      <c r="E153">
        <f>'AEO 53'!H79</f>
        <v>49.848286000000002</v>
      </c>
      <c r="F153">
        <f>'AEO 53'!I79</f>
        <v>49.561199000000002</v>
      </c>
      <c r="G153">
        <f>'AEO 53'!J79</f>
        <v>49.832026999999997</v>
      </c>
      <c r="H153">
        <f>'AEO 53'!K79</f>
        <v>49.580852999999998</v>
      </c>
      <c r="I153">
        <f>'AEO 53'!L79</f>
        <v>49.328975999999997</v>
      </c>
      <c r="J153">
        <f>'AEO 53'!M79</f>
        <v>49.114337999999996</v>
      </c>
      <c r="K153">
        <f>'AEO 53'!N79</f>
        <v>48.941662000000001</v>
      </c>
      <c r="L153">
        <f>'AEO 53'!O79</f>
        <v>48.809479000000003</v>
      </c>
      <c r="M153">
        <f>'AEO 53'!P79</f>
        <v>48.713608000000001</v>
      </c>
      <c r="N153">
        <f>'AEO 53'!Q79</f>
        <v>48.644894000000001</v>
      </c>
      <c r="O153">
        <f>'AEO 53'!R79</f>
        <v>48.601306999999998</v>
      </c>
      <c r="P153">
        <f>'AEO 53'!S79</f>
        <v>48.510573999999998</v>
      </c>
      <c r="Q153">
        <f>'AEO 53'!T79</f>
        <v>48.423267000000003</v>
      </c>
      <c r="R153">
        <f>'AEO 53'!U79</f>
        <v>48.348182999999999</v>
      </c>
      <c r="S153">
        <f>'AEO 53'!V79</f>
        <v>48.281204000000002</v>
      </c>
      <c r="T153">
        <f>'AEO 53'!W79</f>
        <v>48.222076000000001</v>
      </c>
      <c r="U153">
        <f>'AEO 53'!X79</f>
        <v>48.172027999999997</v>
      </c>
      <c r="V153">
        <f>'AEO 53'!Y79</f>
        <v>48.127842000000001</v>
      </c>
      <c r="W153">
        <f>'AEO 53'!Z79</f>
        <v>48.131461999999999</v>
      </c>
      <c r="X153">
        <f>'AEO 53'!AA79</f>
        <v>48.134799999999998</v>
      </c>
      <c r="Y153">
        <f>'AEO 53'!AB79</f>
        <v>48.138404999999999</v>
      </c>
      <c r="Z153">
        <f>'AEO 53'!AC79</f>
        <v>48.141598000000002</v>
      </c>
      <c r="AA153">
        <f>'AEO 53'!AD79</f>
        <v>48.144298999999997</v>
      </c>
      <c r="AB153">
        <f>'AEO 53'!AE79</f>
        <v>48.147331000000001</v>
      </c>
      <c r="AC153">
        <f>'AEO 53'!AF79</f>
        <v>48.150531999999998</v>
      </c>
      <c r="AD153">
        <f>'AEO 53'!AG79</f>
        <v>48.154254999999999</v>
      </c>
      <c r="AE153">
        <f>'AEO 53'!AH79</f>
        <v>48.157459000000003</v>
      </c>
      <c r="AF153">
        <f>'AEO 53'!AI79</f>
        <v>48.154696999999999</v>
      </c>
      <c r="AG153">
        <f>'AEO 53'!AJ79</f>
        <v>-2E-3</v>
      </c>
    </row>
    <row r="154" spans="1:33" x14ac:dyDescent="0.2">
      <c r="A154" t="str">
        <f>'AEO 53'!A80</f>
        <v>Large Utility</v>
      </c>
      <c r="B154">
        <f>'AEO 53'!E80</f>
        <v>0</v>
      </c>
      <c r="C154">
        <f>'AEO 53'!F80</f>
        <v>0</v>
      </c>
      <c r="D154">
        <f>'AEO 53'!G80</f>
        <v>0</v>
      </c>
      <c r="E154">
        <f>'AEO 53'!H80</f>
        <v>0</v>
      </c>
      <c r="F154">
        <f>'AEO 53'!I80</f>
        <v>0</v>
      </c>
      <c r="G154">
        <f>'AEO 53'!J80</f>
        <v>0</v>
      </c>
      <c r="H154">
        <f>'AEO 53'!K80</f>
        <v>0</v>
      </c>
      <c r="I154">
        <f>'AEO 53'!L80</f>
        <v>0</v>
      </c>
      <c r="J154">
        <f>'AEO 53'!M80</f>
        <v>0</v>
      </c>
      <c r="K154">
        <f>'AEO 53'!N80</f>
        <v>0</v>
      </c>
      <c r="L154">
        <f>'AEO 53'!O80</f>
        <v>0</v>
      </c>
      <c r="M154">
        <f>'AEO 53'!P80</f>
        <v>0</v>
      </c>
      <c r="N154">
        <f>'AEO 53'!Q80</f>
        <v>0</v>
      </c>
      <c r="O154">
        <f>'AEO 53'!R80</f>
        <v>0</v>
      </c>
      <c r="P154">
        <f>'AEO 53'!S80</f>
        <v>0</v>
      </c>
      <c r="Q154">
        <f>'AEO 53'!T80</f>
        <v>0</v>
      </c>
      <c r="R154">
        <f>'AEO 53'!U80</f>
        <v>0</v>
      </c>
      <c r="S154">
        <f>'AEO 53'!V80</f>
        <v>0</v>
      </c>
      <c r="T154">
        <f>'AEO 53'!W80</f>
        <v>0</v>
      </c>
      <c r="U154">
        <f>'AEO 53'!X80</f>
        <v>0</v>
      </c>
      <c r="V154">
        <f>'AEO 53'!Y80</f>
        <v>0</v>
      </c>
      <c r="W154">
        <f>'AEO 53'!Z80</f>
        <v>0</v>
      </c>
      <c r="X154">
        <f>'AEO 53'!AA80</f>
        <v>0</v>
      </c>
      <c r="Y154">
        <f>'AEO 53'!AB80</f>
        <v>0</v>
      </c>
      <c r="Z154">
        <f>'AEO 53'!AC80</f>
        <v>0</v>
      </c>
      <c r="AA154">
        <f>'AEO 53'!AD80</f>
        <v>0</v>
      </c>
      <c r="AB154">
        <f>'AEO 53'!AE80</f>
        <v>0</v>
      </c>
      <c r="AC154">
        <f>'AEO 53'!AF80</f>
        <v>0</v>
      </c>
      <c r="AD154">
        <f>'AEO 53'!AG80</f>
        <v>0</v>
      </c>
      <c r="AE154">
        <f>'AEO 53'!AH80</f>
        <v>0</v>
      </c>
      <c r="AF154">
        <f>'AEO 53'!AI80</f>
        <v>0</v>
      </c>
      <c r="AG154" t="str">
        <f>'AEO 53'!AJ80</f>
        <v>- -</v>
      </c>
    </row>
    <row r="155" spans="1:33" x14ac:dyDescent="0.2">
      <c r="A155" t="str">
        <f>'AEO 53'!A81</f>
        <v>Small Crossover Trucks</v>
      </c>
      <c r="B155">
        <f>'AEO 53'!E81</f>
        <v>0</v>
      </c>
      <c r="C155">
        <f>'AEO 53'!F81</f>
        <v>0</v>
      </c>
      <c r="D155">
        <f>'AEO 53'!G81</f>
        <v>0</v>
      </c>
      <c r="E155">
        <f>'AEO 53'!H81</f>
        <v>0</v>
      </c>
      <c r="F155">
        <f>'AEO 53'!I81</f>
        <v>0</v>
      </c>
      <c r="G155">
        <f>'AEO 53'!J81</f>
        <v>41.387732999999997</v>
      </c>
      <c r="H155">
        <f>'AEO 53'!K81</f>
        <v>41.252620999999998</v>
      </c>
      <c r="I155">
        <f>'AEO 53'!L81</f>
        <v>41.118084000000003</v>
      </c>
      <c r="J155">
        <f>'AEO 53'!M81</f>
        <v>41.007174999999997</v>
      </c>
      <c r="K155">
        <f>'AEO 53'!N81</f>
        <v>40.923893</v>
      </c>
      <c r="L155">
        <f>'AEO 53'!O81</f>
        <v>40.859485999999997</v>
      </c>
      <c r="M155">
        <f>'AEO 53'!P81</f>
        <v>40.823517000000002</v>
      </c>
      <c r="N155">
        <f>'AEO 53'!Q81</f>
        <v>40.801330999999998</v>
      </c>
      <c r="O155">
        <f>'AEO 53'!R81</f>
        <v>40.795867999999999</v>
      </c>
      <c r="P155">
        <f>'AEO 53'!S81</f>
        <v>40.737018999999997</v>
      </c>
      <c r="Q155">
        <f>'AEO 53'!T81</f>
        <v>40.681877</v>
      </c>
      <c r="R155">
        <f>'AEO 53'!U81</f>
        <v>40.633555999999999</v>
      </c>
      <c r="S155">
        <f>'AEO 53'!V81</f>
        <v>40.591456999999998</v>
      </c>
      <c r="T155">
        <f>'AEO 53'!W81</f>
        <v>40.556170999999999</v>
      </c>
      <c r="U155">
        <f>'AEO 53'!X81</f>
        <v>40.530064000000003</v>
      </c>
      <c r="V155">
        <f>'AEO 53'!Y81</f>
        <v>40.509028999999998</v>
      </c>
      <c r="W155">
        <f>'AEO 53'!Z81</f>
        <v>40.524085999999997</v>
      </c>
      <c r="X155">
        <f>'AEO 53'!AA81</f>
        <v>40.538761000000001</v>
      </c>
      <c r="Y155">
        <f>'AEO 53'!AB81</f>
        <v>40.552528000000002</v>
      </c>
      <c r="Z155">
        <f>'AEO 53'!AC81</f>
        <v>40.564841999999999</v>
      </c>
      <c r="AA155">
        <f>'AEO 53'!AD81</f>
        <v>40.576427000000002</v>
      </c>
      <c r="AB155">
        <f>'AEO 53'!AE81</f>
        <v>40.588493</v>
      </c>
      <c r="AC155">
        <f>'AEO 53'!AF81</f>
        <v>40.599635999999997</v>
      </c>
      <c r="AD155">
        <f>'AEO 53'!AG81</f>
        <v>40.612133</v>
      </c>
      <c r="AE155">
        <f>'AEO 53'!AH81</f>
        <v>40.622580999999997</v>
      </c>
      <c r="AF155">
        <f>'AEO 53'!AI81</f>
        <v>40.626739999999998</v>
      </c>
      <c r="AG155" t="str">
        <f>'AEO 53'!AJ81</f>
        <v>- -</v>
      </c>
    </row>
    <row r="156" spans="1:33" x14ac:dyDescent="0.2">
      <c r="A156" t="str">
        <f>'AEO 53'!A82</f>
        <v>Large Crossover Trucks</v>
      </c>
      <c r="B156">
        <f>'AEO 53'!E82</f>
        <v>0</v>
      </c>
      <c r="C156">
        <f>'AEO 53'!F82</f>
        <v>0</v>
      </c>
      <c r="D156">
        <f>'AEO 53'!G82</f>
        <v>0</v>
      </c>
      <c r="E156">
        <f>'AEO 53'!H82</f>
        <v>0</v>
      </c>
      <c r="F156">
        <f>'AEO 53'!I82</f>
        <v>0</v>
      </c>
      <c r="G156">
        <f>'AEO 53'!J82</f>
        <v>0</v>
      </c>
      <c r="H156">
        <f>'AEO 53'!K82</f>
        <v>0</v>
      </c>
      <c r="I156">
        <f>'AEO 53'!L82</f>
        <v>0</v>
      </c>
      <c r="J156">
        <f>'AEO 53'!M82</f>
        <v>0</v>
      </c>
      <c r="K156">
        <f>'AEO 53'!N82</f>
        <v>0</v>
      </c>
      <c r="L156">
        <f>'AEO 53'!O82</f>
        <v>0</v>
      </c>
      <c r="M156">
        <f>'AEO 53'!P82</f>
        <v>0</v>
      </c>
      <c r="N156">
        <f>'AEO 53'!Q82</f>
        <v>0</v>
      </c>
      <c r="O156">
        <f>'AEO 53'!R82</f>
        <v>0</v>
      </c>
      <c r="P156">
        <f>'AEO 53'!S82</f>
        <v>0</v>
      </c>
      <c r="Q156">
        <f>'AEO 53'!T82</f>
        <v>0</v>
      </c>
      <c r="R156">
        <f>'AEO 53'!U82</f>
        <v>0</v>
      </c>
      <c r="S156">
        <f>'AEO 53'!V82</f>
        <v>0</v>
      </c>
      <c r="T156">
        <f>'AEO 53'!W82</f>
        <v>0</v>
      </c>
      <c r="U156">
        <f>'AEO 53'!X82</f>
        <v>0</v>
      </c>
      <c r="V156">
        <f>'AEO 53'!Y82</f>
        <v>0</v>
      </c>
      <c r="W156">
        <f>'AEO 53'!Z82</f>
        <v>0</v>
      </c>
      <c r="X156">
        <f>'AEO 53'!AA82</f>
        <v>0</v>
      </c>
      <c r="Y156">
        <f>'AEO 53'!AB82</f>
        <v>0</v>
      </c>
      <c r="Z156">
        <f>'AEO 53'!AC82</f>
        <v>0</v>
      </c>
      <c r="AA156">
        <f>'AEO 53'!AD82</f>
        <v>0</v>
      </c>
      <c r="AB156">
        <f>'AEO 53'!AE82</f>
        <v>0</v>
      </c>
      <c r="AC156">
        <f>'AEO 53'!AF82</f>
        <v>0</v>
      </c>
      <c r="AD156">
        <f>'AEO 53'!AG82</f>
        <v>0</v>
      </c>
      <c r="AE156">
        <f>'AEO 53'!AH82</f>
        <v>0</v>
      </c>
      <c r="AF156">
        <f>'AEO 53'!AI82</f>
        <v>0</v>
      </c>
      <c r="AG156" t="str">
        <f>'AEO 53'!AJ82</f>
        <v>- -</v>
      </c>
    </row>
    <row r="158" spans="1:33" s="2" customFormat="1" x14ac:dyDescent="0.2">
      <c r="A158" s="2" t="s">
        <v>206</v>
      </c>
    </row>
    <row r="160" spans="1:33" x14ac:dyDescent="0.2">
      <c r="B160">
        <f>B67</f>
        <v>2019</v>
      </c>
      <c r="C160">
        <f t="shared" ref="C160:AG160" si="9">C67</f>
        <v>2020</v>
      </c>
      <c r="D160">
        <f t="shared" si="9"/>
        <v>2021</v>
      </c>
      <c r="E160">
        <f t="shared" si="9"/>
        <v>2022</v>
      </c>
      <c r="F160">
        <f t="shared" si="9"/>
        <v>2023</v>
      </c>
      <c r="G160">
        <f t="shared" si="9"/>
        <v>2024</v>
      </c>
      <c r="H160">
        <f t="shared" si="9"/>
        <v>2025</v>
      </c>
      <c r="I160">
        <f t="shared" si="9"/>
        <v>2026</v>
      </c>
      <c r="J160">
        <f t="shared" si="9"/>
        <v>2027</v>
      </c>
      <c r="K160">
        <f t="shared" si="9"/>
        <v>2028</v>
      </c>
      <c r="L160">
        <f t="shared" si="9"/>
        <v>2029</v>
      </c>
      <c r="M160">
        <f t="shared" si="9"/>
        <v>2030</v>
      </c>
      <c r="N160">
        <f t="shared" si="9"/>
        <v>2031</v>
      </c>
      <c r="O160">
        <f t="shared" si="9"/>
        <v>2032</v>
      </c>
      <c r="P160">
        <f t="shared" si="9"/>
        <v>2033</v>
      </c>
      <c r="Q160">
        <f t="shared" si="9"/>
        <v>2034</v>
      </c>
      <c r="R160">
        <f t="shared" si="9"/>
        <v>2035</v>
      </c>
      <c r="S160">
        <f t="shared" si="9"/>
        <v>2036</v>
      </c>
      <c r="T160">
        <f t="shared" si="9"/>
        <v>2037</v>
      </c>
      <c r="U160">
        <f t="shared" si="9"/>
        <v>2038</v>
      </c>
      <c r="V160">
        <f t="shared" si="9"/>
        <v>2039</v>
      </c>
      <c r="W160">
        <f t="shared" si="9"/>
        <v>2040</v>
      </c>
      <c r="X160">
        <f t="shared" si="9"/>
        <v>2041</v>
      </c>
      <c r="Y160">
        <f t="shared" si="9"/>
        <v>2042</v>
      </c>
      <c r="Z160">
        <f t="shared" si="9"/>
        <v>2043</v>
      </c>
      <c r="AA160">
        <f t="shared" si="9"/>
        <v>2044</v>
      </c>
      <c r="AB160">
        <f t="shared" si="9"/>
        <v>2045</v>
      </c>
      <c r="AC160">
        <f t="shared" si="9"/>
        <v>2046</v>
      </c>
      <c r="AD160">
        <f t="shared" si="9"/>
        <v>2047</v>
      </c>
      <c r="AE160">
        <f t="shared" si="9"/>
        <v>2048</v>
      </c>
      <c r="AF160">
        <f t="shared" si="9"/>
        <v>2049</v>
      </c>
      <c r="AG160">
        <f t="shared" si="9"/>
        <v>2050</v>
      </c>
    </row>
    <row r="161" spans="1:33" x14ac:dyDescent="0.2">
      <c r="A161" t="str">
        <f t="shared" ref="A161:A169" si="10">A68</f>
        <v>100 Mile Electric Vehicle</v>
      </c>
    </row>
    <row r="162" spans="1:33" x14ac:dyDescent="0.2">
      <c r="A162" t="str">
        <f t="shared" si="10"/>
        <v>Mini-compact Cars</v>
      </c>
      <c r="B162">
        <f t="shared" ref="B162:AG162" si="11">IF(B69=0,"",B29)</f>
        <v>3.1908144080573801E-3</v>
      </c>
      <c r="C162">
        <f t="shared" si="11"/>
        <v>4.1445016662962552E-3</v>
      </c>
      <c r="D162">
        <f t="shared" si="11"/>
        <v>3.840676801538163E-3</v>
      </c>
      <c r="E162">
        <f t="shared" si="11"/>
        <v>3.6599986816477693E-3</v>
      </c>
      <c r="F162">
        <f t="shared" si="11"/>
        <v>3.6086176465471376E-3</v>
      </c>
      <c r="G162">
        <f t="shared" si="11"/>
        <v>3.5480881224679108E-3</v>
      </c>
      <c r="H162">
        <f t="shared" si="11"/>
        <v>3.5282191263722976E-3</v>
      </c>
      <c r="I162">
        <f t="shared" si="11"/>
        <v>3.5090854111385853E-3</v>
      </c>
      <c r="J162">
        <f t="shared" si="11"/>
        <v>3.4426174630409973E-3</v>
      </c>
      <c r="K162">
        <f t="shared" si="11"/>
        <v>3.3960553952807363E-3</v>
      </c>
      <c r="L162">
        <f t="shared" si="11"/>
        <v>3.4320864453553095E-3</v>
      </c>
      <c r="M162">
        <f t="shared" si="11"/>
        <v>3.2785596175172677E-3</v>
      </c>
      <c r="N162">
        <f t="shared" si="11"/>
        <v>3.2634659603301545E-3</v>
      </c>
      <c r="O162">
        <f t="shared" si="11"/>
        <v>3.2088006420867067E-3</v>
      </c>
      <c r="P162">
        <f t="shared" si="11"/>
        <v>3.1853906241071242E-3</v>
      </c>
      <c r="Q162">
        <f t="shared" si="11"/>
        <v>3.1069859609054551E-3</v>
      </c>
      <c r="R162">
        <f t="shared" si="11"/>
        <v>3.0975968280593166E-3</v>
      </c>
      <c r="S162">
        <f t="shared" si="11"/>
        <v>3.0827002181264144E-3</v>
      </c>
      <c r="T162">
        <f t="shared" si="11"/>
        <v>3.0646421033469627E-3</v>
      </c>
      <c r="U162">
        <f t="shared" si="11"/>
        <v>3.036375184152429E-3</v>
      </c>
      <c r="V162">
        <f t="shared" si="11"/>
        <v>3.0356473844783886E-3</v>
      </c>
      <c r="W162">
        <f t="shared" si="11"/>
        <v>3.0243068904946828E-3</v>
      </c>
      <c r="X162">
        <f t="shared" si="11"/>
        <v>3.0116283071512989E-3</v>
      </c>
      <c r="Y162">
        <f t="shared" si="11"/>
        <v>3.0134288227749413E-3</v>
      </c>
      <c r="Z162">
        <f t="shared" si="11"/>
        <v>3.0130059122554162E-3</v>
      </c>
      <c r="AA162">
        <f t="shared" si="11"/>
        <v>3.0167327471562421E-3</v>
      </c>
      <c r="AB162">
        <f t="shared" si="11"/>
        <v>3.0028271649154663E-3</v>
      </c>
      <c r="AC162">
        <f t="shared" si="11"/>
        <v>3.0058107640049763E-3</v>
      </c>
      <c r="AD162">
        <f t="shared" si="11"/>
        <v>2.9987488290645352E-3</v>
      </c>
      <c r="AE162">
        <f t="shared" si="11"/>
        <v>3.0089328561438626E-3</v>
      </c>
      <c r="AF162">
        <f t="shared" si="11"/>
        <v>3.0029516309940528E-3</v>
      </c>
      <c r="AG162">
        <f t="shared" si="11"/>
        <v>3.2378167641325525E-5</v>
      </c>
    </row>
    <row r="163" spans="1:33" x14ac:dyDescent="0.2">
      <c r="A163" t="str">
        <f t="shared" si="10"/>
        <v>Subcompact Cars</v>
      </c>
      <c r="B163">
        <f t="shared" ref="B163:AG163" si="12">IF(B70=0,"",B30)</f>
        <v>3.149834995527602E-2</v>
      </c>
      <c r="C163">
        <f t="shared" si="12"/>
        <v>4.180785896905212E-2</v>
      </c>
      <c r="D163">
        <f t="shared" si="12"/>
        <v>3.7620372805335194E-2</v>
      </c>
      <c r="E163">
        <f t="shared" si="12"/>
        <v>3.4983403519489024E-2</v>
      </c>
      <c r="F163">
        <f t="shared" si="12"/>
        <v>3.412294651442338E-2</v>
      </c>
      <c r="G163">
        <f t="shared" si="12"/>
        <v>3.3448951350569779E-2</v>
      </c>
      <c r="H163">
        <f t="shared" si="12"/>
        <v>3.2745959320307584E-2</v>
      </c>
      <c r="I163">
        <f t="shared" si="12"/>
        <v>3.2146338973198671E-2</v>
      </c>
      <c r="J163">
        <f t="shared" si="12"/>
        <v>3.134834128784432E-2</v>
      </c>
      <c r="K163">
        <f t="shared" si="12"/>
        <v>3.0732056744323628E-2</v>
      </c>
      <c r="L163">
        <f t="shared" si="12"/>
        <v>3.0662282738024769E-2</v>
      </c>
      <c r="M163">
        <f t="shared" si="12"/>
        <v>2.9211192214734085E-2</v>
      </c>
      <c r="N163">
        <f t="shared" si="12"/>
        <v>2.8937619239411981E-2</v>
      </c>
      <c r="O163">
        <f t="shared" si="12"/>
        <v>2.8334328520769753E-2</v>
      </c>
      <c r="P163">
        <f t="shared" si="12"/>
        <v>2.8034796089351062E-2</v>
      </c>
      <c r="Q163">
        <f t="shared" si="12"/>
        <v>2.7177230301027092E-2</v>
      </c>
      <c r="R163">
        <f t="shared" si="12"/>
        <v>2.7018649217293172E-2</v>
      </c>
      <c r="S163">
        <f t="shared" si="12"/>
        <v>2.6813929524811084E-2</v>
      </c>
      <c r="T163">
        <f t="shared" si="12"/>
        <v>2.6561620378981021E-2</v>
      </c>
      <c r="U163">
        <f t="shared" si="12"/>
        <v>2.6225717562456792E-2</v>
      </c>
      <c r="V163">
        <f t="shared" si="12"/>
        <v>2.6149948557295417E-2</v>
      </c>
      <c r="W163">
        <f t="shared" si="12"/>
        <v>2.5979480327153939E-2</v>
      </c>
      <c r="X163">
        <f t="shared" si="12"/>
        <v>2.5790343048822086E-2</v>
      </c>
      <c r="Y163">
        <f t="shared" si="12"/>
        <v>2.5744578882629581E-2</v>
      </c>
      <c r="Z163">
        <f t="shared" si="12"/>
        <v>2.5684285729494775E-2</v>
      </c>
      <c r="AA163">
        <f t="shared" si="12"/>
        <v>2.5662851283189406E-2</v>
      </c>
      <c r="AB163">
        <f t="shared" si="12"/>
        <v>2.5471328003688815E-2</v>
      </c>
      <c r="AC163">
        <f t="shared" si="12"/>
        <v>2.5446539228339501E-2</v>
      </c>
      <c r="AD163">
        <f t="shared" si="12"/>
        <v>2.5323642047528884E-2</v>
      </c>
      <c r="AE163">
        <f t="shared" si="12"/>
        <v>2.5373418833174163E-2</v>
      </c>
      <c r="AF163">
        <f t="shared" si="12"/>
        <v>2.5267386381294093E-2</v>
      </c>
      <c r="AG163">
        <f t="shared" si="12"/>
        <v>1.4717348927875241E-5</v>
      </c>
    </row>
    <row r="164" spans="1:33" x14ac:dyDescent="0.2">
      <c r="A164" t="str">
        <f t="shared" si="10"/>
        <v>Compact Cars</v>
      </c>
      <c r="B164">
        <f t="shared" ref="B164:AG164" si="13">IF(B71=0,"",B31)</f>
        <v>0.1059348993973553</v>
      </c>
      <c r="C164">
        <f t="shared" si="13"/>
        <v>0.12833204358720415</v>
      </c>
      <c r="D164">
        <f t="shared" si="13"/>
        <v>0.11972937661059782</v>
      </c>
      <c r="E164">
        <f t="shared" si="13"/>
        <v>0.11228274511847412</v>
      </c>
      <c r="F164">
        <f t="shared" si="13"/>
        <v>0.10887798027368617</v>
      </c>
      <c r="G164">
        <f t="shared" si="13"/>
        <v>0.10592934173584231</v>
      </c>
      <c r="H164">
        <f t="shared" si="13"/>
        <v>0.10405878100681919</v>
      </c>
      <c r="I164">
        <f t="shared" si="13"/>
        <v>0.10233691073229115</v>
      </c>
      <c r="J164">
        <f t="shared" si="13"/>
        <v>9.9663938663370408E-2</v>
      </c>
      <c r="K164">
        <f t="shared" si="13"/>
        <v>9.762528089979465E-2</v>
      </c>
      <c r="L164">
        <f t="shared" si="13"/>
        <v>9.7095187176970285E-2</v>
      </c>
      <c r="M164">
        <f t="shared" si="13"/>
        <v>9.2881764958494539E-2</v>
      </c>
      <c r="N164">
        <f t="shared" si="13"/>
        <v>9.1791851083401557E-2</v>
      </c>
      <c r="O164">
        <f t="shared" si="13"/>
        <v>8.9879770036087853E-2</v>
      </c>
      <c r="P164">
        <f t="shared" si="13"/>
        <v>8.8794914349591608E-2</v>
      </c>
      <c r="Q164">
        <f t="shared" si="13"/>
        <v>8.6351690334386652E-2</v>
      </c>
      <c r="R164">
        <f t="shared" si="13"/>
        <v>8.5659263256651991E-2</v>
      </c>
      <c r="S164">
        <f t="shared" si="13"/>
        <v>8.4880429486835191E-2</v>
      </c>
      <c r="T164">
        <f t="shared" si="13"/>
        <v>8.4083956775651419E-2</v>
      </c>
      <c r="U164">
        <f t="shared" si="13"/>
        <v>8.3054888615661168E-2</v>
      </c>
      <c r="V164">
        <f t="shared" si="13"/>
        <v>8.2722995355181572E-2</v>
      </c>
      <c r="W164">
        <f t="shared" si="13"/>
        <v>8.2161200750227023E-2</v>
      </c>
      <c r="X164">
        <f t="shared" si="13"/>
        <v>8.1591405554098412E-2</v>
      </c>
      <c r="Y164">
        <f t="shared" si="13"/>
        <v>8.1363364557754697E-2</v>
      </c>
      <c r="Z164">
        <f t="shared" si="13"/>
        <v>8.1127060250799854E-2</v>
      </c>
      <c r="AA164">
        <f t="shared" si="13"/>
        <v>8.1009301133177683E-2</v>
      </c>
      <c r="AB164">
        <f t="shared" si="13"/>
        <v>8.0459559130615296E-2</v>
      </c>
      <c r="AC164">
        <f t="shared" si="13"/>
        <v>8.0321235819096351E-2</v>
      </c>
      <c r="AD164">
        <f t="shared" si="13"/>
        <v>7.9968710365375062E-2</v>
      </c>
      <c r="AE164">
        <f t="shared" si="13"/>
        <v>8.0023294350089064E-2</v>
      </c>
      <c r="AF164">
        <f t="shared" si="13"/>
        <v>7.9710288483100356E-2</v>
      </c>
      <c r="AG164">
        <f t="shared" si="13"/>
        <v>8.8304093567251447E-6</v>
      </c>
    </row>
    <row r="165" spans="1:33" x14ac:dyDescent="0.2">
      <c r="A165" t="str">
        <f t="shared" si="10"/>
        <v>Midsize Cars</v>
      </c>
      <c r="B165">
        <f t="shared" ref="B165:AG165" si="14">IF(B72=0,"",B32)</f>
        <v>0.33951734155481927</v>
      </c>
      <c r="C165">
        <f t="shared" si="14"/>
        <v>0.27770854166254583</v>
      </c>
      <c r="D165">
        <f t="shared" si="14"/>
        <v>0.2757074977806665</v>
      </c>
      <c r="E165">
        <f t="shared" si="14"/>
        <v>0.27691716281167023</v>
      </c>
      <c r="F165">
        <f t="shared" si="14"/>
        <v>0.26883694497753474</v>
      </c>
      <c r="G165">
        <f t="shared" si="14"/>
        <v>0.26155848301453744</v>
      </c>
      <c r="H165">
        <f t="shared" si="14"/>
        <v>0.25441234221337716</v>
      </c>
      <c r="I165">
        <f t="shared" si="14"/>
        <v>0.24652010585730841</v>
      </c>
      <c r="J165">
        <f t="shared" si="14"/>
        <v>0.24146540271084396</v>
      </c>
      <c r="K165">
        <f t="shared" si="14"/>
        <v>0.23555529357690025</v>
      </c>
      <c r="L165">
        <f t="shared" si="14"/>
        <v>0.22715004375565431</v>
      </c>
      <c r="M165">
        <f t="shared" si="14"/>
        <v>0.22713931478993632</v>
      </c>
      <c r="N165">
        <f t="shared" si="14"/>
        <v>0.22100774825563663</v>
      </c>
      <c r="O165">
        <f t="shared" si="14"/>
        <v>0.21731673792284137</v>
      </c>
      <c r="P165">
        <f t="shared" si="14"/>
        <v>0.21252691717426062</v>
      </c>
      <c r="Q165">
        <f t="shared" si="14"/>
        <v>0.21160763051400799</v>
      </c>
      <c r="R165">
        <f t="shared" si="14"/>
        <v>0.20762679792237648</v>
      </c>
      <c r="S165">
        <f t="shared" si="14"/>
        <v>0.20459705070229237</v>
      </c>
      <c r="T165">
        <f t="shared" si="14"/>
        <v>0.20244816037345231</v>
      </c>
      <c r="U165">
        <f t="shared" si="14"/>
        <v>0.20130487746556919</v>
      </c>
      <c r="V165">
        <f t="shared" si="14"/>
        <v>0.19913218637288321</v>
      </c>
      <c r="W165">
        <f t="shared" si="14"/>
        <v>0.19793642902370806</v>
      </c>
      <c r="X165">
        <f t="shared" si="14"/>
        <v>0.19720404793152893</v>
      </c>
      <c r="Y165">
        <f t="shared" si="14"/>
        <v>0.19596348929834267</v>
      </c>
      <c r="Z165">
        <f t="shared" si="14"/>
        <v>0.19506745847587401</v>
      </c>
      <c r="AA165">
        <f t="shared" si="14"/>
        <v>0.19405893019016934</v>
      </c>
      <c r="AB165">
        <f t="shared" si="14"/>
        <v>0.19415311455520251</v>
      </c>
      <c r="AC165">
        <f t="shared" si="14"/>
        <v>0.19337854934758331</v>
      </c>
      <c r="AD165">
        <f t="shared" si="14"/>
        <v>0.19304550774204859</v>
      </c>
      <c r="AE165">
        <f t="shared" si="14"/>
        <v>0.19183184408294932</v>
      </c>
      <c r="AF165">
        <f t="shared" si="14"/>
        <v>0.19134287169558065</v>
      </c>
      <c r="AG165">
        <f t="shared" si="14"/>
        <v>-2.060428849902534E-5</v>
      </c>
    </row>
    <row r="166" spans="1:33" x14ac:dyDescent="0.2">
      <c r="A166" t="str">
        <f t="shared" si="10"/>
        <v>Large Cars</v>
      </c>
      <c r="B166" t="str">
        <f t="shared" ref="B166:AG166" si="15">IF(B73=0,"",B33)</f>
        <v/>
      </c>
      <c r="C166" t="str">
        <f t="shared" si="15"/>
        <v/>
      </c>
      <c r="D166" t="str">
        <f t="shared" si="15"/>
        <v/>
      </c>
      <c r="E166" t="str">
        <f t="shared" si="15"/>
        <v/>
      </c>
      <c r="F166" t="str">
        <f t="shared" si="15"/>
        <v/>
      </c>
      <c r="G166" t="str">
        <f t="shared" si="15"/>
        <v/>
      </c>
      <c r="H166" t="str">
        <f t="shared" si="15"/>
        <v/>
      </c>
      <c r="I166" t="str">
        <f t="shared" si="15"/>
        <v/>
      </c>
      <c r="J166" t="str">
        <f t="shared" si="15"/>
        <v/>
      </c>
      <c r="K166" t="str">
        <f t="shared" si="15"/>
        <v/>
      </c>
      <c r="L166" t="str">
        <f t="shared" si="15"/>
        <v/>
      </c>
      <c r="M166" t="str">
        <f t="shared" si="15"/>
        <v/>
      </c>
      <c r="N166" t="str">
        <f t="shared" si="15"/>
        <v/>
      </c>
      <c r="O166" t="str">
        <f t="shared" si="15"/>
        <v/>
      </c>
      <c r="P166" t="str">
        <f t="shared" si="15"/>
        <v/>
      </c>
      <c r="Q166" t="str">
        <f t="shared" si="15"/>
        <v/>
      </c>
      <c r="R166" t="str">
        <f t="shared" si="15"/>
        <v/>
      </c>
      <c r="S166" t="str">
        <f t="shared" si="15"/>
        <v/>
      </c>
      <c r="T166" t="str">
        <f t="shared" si="15"/>
        <v/>
      </c>
      <c r="U166" t="str">
        <f t="shared" si="15"/>
        <v/>
      </c>
      <c r="V166" t="str">
        <f t="shared" si="15"/>
        <v/>
      </c>
      <c r="W166" t="str">
        <f t="shared" si="15"/>
        <v/>
      </c>
      <c r="X166" t="str">
        <f t="shared" si="15"/>
        <v/>
      </c>
      <c r="Y166" t="str">
        <f t="shared" si="15"/>
        <v/>
      </c>
      <c r="Z166" t="str">
        <f t="shared" si="15"/>
        <v/>
      </c>
      <c r="AA166" t="str">
        <f t="shared" si="15"/>
        <v/>
      </c>
      <c r="AB166" t="str">
        <f t="shared" si="15"/>
        <v/>
      </c>
      <c r="AC166" t="str">
        <f t="shared" si="15"/>
        <v/>
      </c>
      <c r="AD166" t="str">
        <f t="shared" si="15"/>
        <v/>
      </c>
      <c r="AE166" t="str">
        <f t="shared" si="15"/>
        <v/>
      </c>
      <c r="AF166" t="str">
        <f t="shared" si="15"/>
        <v/>
      </c>
      <c r="AG166">
        <f t="shared" si="15"/>
        <v>-3.8265107212475619E-5</v>
      </c>
    </row>
    <row r="167" spans="1:33" x14ac:dyDescent="0.2">
      <c r="A167" t="str">
        <f t="shared" si="10"/>
        <v>Two Seater Cars</v>
      </c>
      <c r="B167">
        <f t="shared" ref="B167:AG167" si="16">IF(B74=0,"",B34)</f>
        <v>8.3904796794941772E-3</v>
      </c>
      <c r="C167">
        <f t="shared" si="16"/>
        <v>7.3246641436548517E-3</v>
      </c>
      <c r="D167">
        <f t="shared" si="16"/>
        <v>7.3663517087888151E-3</v>
      </c>
      <c r="E167">
        <f t="shared" si="16"/>
        <v>7.2710921917463756E-3</v>
      </c>
      <c r="F167">
        <f t="shared" si="16"/>
        <v>7.0949100429764014E-3</v>
      </c>
      <c r="G167">
        <f t="shared" si="16"/>
        <v>6.9664471917086288E-3</v>
      </c>
      <c r="H167">
        <f t="shared" si="16"/>
        <v>6.7957848735309776E-3</v>
      </c>
      <c r="I167">
        <f t="shared" si="16"/>
        <v>6.6034128084873243E-3</v>
      </c>
      <c r="J167">
        <f t="shared" si="16"/>
        <v>6.4711976652310089E-3</v>
      </c>
      <c r="K167">
        <f t="shared" si="16"/>
        <v>6.3311311006233519E-3</v>
      </c>
      <c r="L167">
        <f t="shared" si="16"/>
        <v>6.176349214686975E-3</v>
      </c>
      <c r="M167">
        <f t="shared" si="16"/>
        <v>6.1141843534913611E-3</v>
      </c>
      <c r="N167">
        <f t="shared" si="16"/>
        <v>5.985714530880119E-3</v>
      </c>
      <c r="O167">
        <f t="shared" si="16"/>
        <v>5.8873778523724852E-3</v>
      </c>
      <c r="P167">
        <f t="shared" si="16"/>
        <v>5.7781188834219168E-3</v>
      </c>
      <c r="Q167">
        <f t="shared" si="16"/>
        <v>5.7224706906056876E-3</v>
      </c>
      <c r="R167">
        <f t="shared" si="16"/>
        <v>5.6383967314078244E-3</v>
      </c>
      <c r="S167">
        <f t="shared" si="16"/>
        <v>5.5693190714475134E-3</v>
      </c>
      <c r="T167">
        <f t="shared" si="16"/>
        <v>5.5147657204875694E-3</v>
      </c>
      <c r="U167">
        <f t="shared" si="16"/>
        <v>5.4799172490211595E-3</v>
      </c>
      <c r="V167">
        <f t="shared" si="16"/>
        <v>5.4354407827031416E-3</v>
      </c>
      <c r="W167">
        <f t="shared" si="16"/>
        <v>5.4052050311938632E-3</v>
      </c>
      <c r="X167">
        <f t="shared" si="16"/>
        <v>5.3836917702806122E-3</v>
      </c>
      <c r="Y167">
        <f t="shared" si="16"/>
        <v>5.3592991798908527E-3</v>
      </c>
      <c r="Z167">
        <f t="shared" si="16"/>
        <v>5.3393476690577297E-3</v>
      </c>
      <c r="AA167">
        <f t="shared" si="16"/>
        <v>5.321029544828825E-3</v>
      </c>
      <c r="AB167">
        <f t="shared" si="16"/>
        <v>5.3148009067323166E-3</v>
      </c>
      <c r="AC167">
        <f t="shared" si="16"/>
        <v>5.2995234059013338E-3</v>
      </c>
      <c r="AD167">
        <f t="shared" si="16"/>
        <v>5.2916143946722619E-3</v>
      </c>
      <c r="AE167">
        <f t="shared" si="16"/>
        <v>5.270488825882047E-3</v>
      </c>
      <c r="AF167">
        <f t="shared" si="16"/>
        <v>5.2557494565208546E-3</v>
      </c>
      <c r="AG167">
        <f t="shared" si="16"/>
        <v>-8.8304093567251447E-6</v>
      </c>
    </row>
    <row r="168" spans="1:33" x14ac:dyDescent="0.2">
      <c r="A168" t="str">
        <f t="shared" si="10"/>
        <v>Small Crossover Cars</v>
      </c>
      <c r="B168">
        <f t="shared" ref="B168:AG168" si="17">IF(B75=0,"",B35)</f>
        <v>0.16280081736449564</v>
      </c>
      <c r="C168">
        <f t="shared" si="17"/>
        <v>0.22092327260487277</v>
      </c>
      <c r="D168">
        <f t="shared" si="17"/>
        <v>0.21031245233227722</v>
      </c>
      <c r="E168">
        <f t="shared" si="17"/>
        <v>0.19922614457493795</v>
      </c>
      <c r="F168">
        <f t="shared" si="17"/>
        <v>0.19720523504464677</v>
      </c>
      <c r="G168">
        <f t="shared" si="17"/>
        <v>0.1940509531440506</v>
      </c>
      <c r="H168">
        <f t="shared" si="17"/>
        <v>0.19247267441650145</v>
      </c>
      <c r="I168">
        <f t="shared" si="17"/>
        <v>0.19226462875336578</v>
      </c>
      <c r="J168">
        <f t="shared" si="17"/>
        <v>0.18890193688336282</v>
      </c>
      <c r="K168">
        <f t="shared" si="17"/>
        <v>0.18671609177317658</v>
      </c>
      <c r="L168">
        <f t="shared" si="17"/>
        <v>0.18737122593695477</v>
      </c>
      <c r="M168">
        <f t="shared" si="17"/>
        <v>0.17990193185045536</v>
      </c>
      <c r="N168">
        <f t="shared" si="17"/>
        <v>0.17921681650068036</v>
      </c>
      <c r="O168">
        <f t="shared" si="17"/>
        <v>0.17651261281553565</v>
      </c>
      <c r="P168">
        <f t="shared" si="17"/>
        <v>0.17561627146468209</v>
      </c>
      <c r="Q168">
        <f t="shared" si="17"/>
        <v>0.17135432728313496</v>
      </c>
      <c r="R168">
        <f t="shared" si="17"/>
        <v>0.17101647248318375</v>
      </c>
      <c r="S168">
        <f t="shared" si="17"/>
        <v>0.1703682761227909</v>
      </c>
      <c r="T168">
        <f t="shared" si="17"/>
        <v>0.16955351817989653</v>
      </c>
      <c r="U168">
        <f t="shared" si="17"/>
        <v>0.16812479740843078</v>
      </c>
      <c r="V168">
        <f t="shared" si="17"/>
        <v>0.16823910807331718</v>
      </c>
      <c r="W168">
        <f t="shared" si="17"/>
        <v>0.16775675684953667</v>
      </c>
      <c r="X168">
        <f t="shared" si="17"/>
        <v>0.1671807167117299</v>
      </c>
      <c r="Y168">
        <f t="shared" si="17"/>
        <v>0.1673631462429897</v>
      </c>
      <c r="Z168">
        <f t="shared" si="17"/>
        <v>0.16749019900301937</v>
      </c>
      <c r="AA168">
        <f t="shared" si="17"/>
        <v>0.1678635748544309</v>
      </c>
      <c r="AB168">
        <f t="shared" si="17"/>
        <v>0.16717770600571674</v>
      </c>
      <c r="AC168">
        <f t="shared" si="17"/>
        <v>0.16744130580827099</v>
      </c>
      <c r="AD168">
        <f t="shared" si="17"/>
        <v>0.16718376306320623</v>
      </c>
      <c r="AE168">
        <f t="shared" si="17"/>
        <v>0.16787418352676567</v>
      </c>
      <c r="AF168">
        <f t="shared" si="17"/>
        <v>0.16770501873803192</v>
      </c>
      <c r="AG168">
        <f t="shared" si="17"/>
        <v>4.120857699805068E-5</v>
      </c>
    </row>
    <row r="169" spans="1:33" x14ac:dyDescent="0.2">
      <c r="A169" t="str">
        <f t="shared" si="10"/>
        <v>Large Crossover Cars</v>
      </c>
      <c r="B169">
        <f t="shared" ref="B169:AG169" si="18">IF(B76=0,"",B36)</f>
        <v>4.5263580465347737E-2</v>
      </c>
      <c r="C169">
        <f t="shared" si="18"/>
        <v>3.9629322148016448E-2</v>
      </c>
      <c r="D169">
        <f t="shared" si="18"/>
        <v>4.1394175830148969E-2</v>
      </c>
      <c r="E169">
        <f t="shared" si="18"/>
        <v>4.2247212789153145E-2</v>
      </c>
      <c r="F169">
        <f t="shared" si="18"/>
        <v>4.2084454833237944E-2</v>
      </c>
      <c r="G169">
        <f t="shared" si="18"/>
        <v>4.1803029207031502E-2</v>
      </c>
      <c r="H169">
        <f t="shared" si="18"/>
        <v>4.1226665255114384E-2</v>
      </c>
      <c r="I169">
        <f t="shared" si="18"/>
        <v>4.0755649723311499E-2</v>
      </c>
      <c r="J169">
        <f t="shared" si="18"/>
        <v>4.0411030644029088E-2</v>
      </c>
      <c r="K169">
        <f t="shared" si="18"/>
        <v>3.9891758566655722E-2</v>
      </c>
      <c r="L169">
        <f t="shared" si="18"/>
        <v>3.8940530829991805E-2</v>
      </c>
      <c r="M169">
        <f t="shared" si="18"/>
        <v>3.9207405788954201E-2</v>
      </c>
      <c r="N169">
        <f t="shared" si="18"/>
        <v>3.8528640950495109E-2</v>
      </c>
      <c r="O169">
        <f t="shared" si="18"/>
        <v>3.8191026627392738E-2</v>
      </c>
      <c r="P169">
        <f t="shared" si="18"/>
        <v>3.7709838044923623E-2</v>
      </c>
      <c r="Q169">
        <f t="shared" si="18"/>
        <v>3.7782598271549409E-2</v>
      </c>
      <c r="R169">
        <f t="shared" si="18"/>
        <v>3.7362532890459585E-2</v>
      </c>
      <c r="S169">
        <f t="shared" si="18"/>
        <v>3.710736435355632E-2</v>
      </c>
      <c r="T169">
        <f t="shared" si="18"/>
        <v>3.6898002799639978E-2</v>
      </c>
      <c r="U169">
        <f t="shared" si="18"/>
        <v>3.691454059989481E-2</v>
      </c>
      <c r="V169">
        <f t="shared" si="18"/>
        <v>3.6739122809741995E-2</v>
      </c>
      <c r="W169">
        <f t="shared" si="18"/>
        <v>3.6726751846118573E-2</v>
      </c>
      <c r="X169">
        <f t="shared" si="18"/>
        <v>3.6742251063826364E-2</v>
      </c>
      <c r="Y169">
        <f t="shared" si="18"/>
        <v>3.6744163747453658E-2</v>
      </c>
      <c r="Z169">
        <f t="shared" si="18"/>
        <v>3.6712540548594255E-2</v>
      </c>
      <c r="AA169">
        <f t="shared" si="18"/>
        <v>3.6697847368530184E-2</v>
      </c>
      <c r="AB169">
        <f t="shared" si="18"/>
        <v>3.6860077171315037E-2</v>
      </c>
      <c r="AC169">
        <f t="shared" si="18"/>
        <v>3.6873947672772654E-2</v>
      </c>
      <c r="AD169">
        <f t="shared" si="18"/>
        <v>3.6962419081788149E-2</v>
      </c>
      <c r="AE169">
        <f t="shared" si="18"/>
        <v>3.6890344333401506E-2</v>
      </c>
      <c r="AF169">
        <f t="shared" si="18"/>
        <v>3.6978180745857098E-2</v>
      </c>
      <c r="AG169">
        <f t="shared" si="18"/>
        <v>1.7660818713450289E-5</v>
      </c>
    </row>
    <row r="170" spans="1:33" x14ac:dyDescent="0.2">
      <c r="A170" t="str">
        <f t="shared" ref="A170:A177" si="19">A77</f>
        <v>Small Pickup</v>
      </c>
      <c r="B170" t="str">
        <f t="shared" ref="B170:AG170" si="20">IF(B77=0,"",B37)</f>
        <v/>
      </c>
      <c r="C170" t="str">
        <f t="shared" si="20"/>
        <v/>
      </c>
      <c r="D170" t="str">
        <f t="shared" si="20"/>
        <v/>
      </c>
      <c r="E170" t="str">
        <f t="shared" si="20"/>
        <v/>
      </c>
      <c r="F170" t="str">
        <f t="shared" si="20"/>
        <v/>
      </c>
      <c r="G170" t="str">
        <f t="shared" si="20"/>
        <v/>
      </c>
      <c r="H170" t="str">
        <f t="shared" si="20"/>
        <v/>
      </c>
      <c r="I170" t="str">
        <f t="shared" si="20"/>
        <v/>
      </c>
      <c r="J170" t="str">
        <f t="shared" si="20"/>
        <v/>
      </c>
      <c r="K170" t="str">
        <f t="shared" si="20"/>
        <v/>
      </c>
      <c r="L170" t="str">
        <f t="shared" si="20"/>
        <v/>
      </c>
      <c r="M170" t="str">
        <f t="shared" si="20"/>
        <v/>
      </c>
      <c r="N170" t="str">
        <f t="shared" si="20"/>
        <v/>
      </c>
      <c r="O170" t="str">
        <f t="shared" si="20"/>
        <v/>
      </c>
      <c r="P170" t="str">
        <f t="shared" si="20"/>
        <v/>
      </c>
      <c r="Q170" t="str">
        <f t="shared" si="20"/>
        <v/>
      </c>
      <c r="R170" t="str">
        <f t="shared" si="20"/>
        <v/>
      </c>
      <c r="S170" t="str">
        <f t="shared" si="20"/>
        <v/>
      </c>
      <c r="T170" t="str">
        <f t="shared" si="20"/>
        <v/>
      </c>
      <c r="U170" t="str">
        <f t="shared" si="20"/>
        <v/>
      </c>
      <c r="V170" t="str">
        <f t="shared" si="20"/>
        <v/>
      </c>
      <c r="W170" t="str">
        <f t="shared" si="20"/>
        <v/>
      </c>
      <c r="X170" t="str">
        <f t="shared" si="20"/>
        <v/>
      </c>
      <c r="Y170" t="str">
        <f t="shared" si="20"/>
        <v/>
      </c>
      <c r="Z170" t="str">
        <f t="shared" si="20"/>
        <v/>
      </c>
      <c r="AA170" t="str">
        <f t="shared" si="20"/>
        <v/>
      </c>
      <c r="AB170" t="str">
        <f t="shared" si="20"/>
        <v/>
      </c>
      <c r="AC170" t="str">
        <f t="shared" si="20"/>
        <v/>
      </c>
      <c r="AD170" t="str">
        <f t="shared" si="20"/>
        <v/>
      </c>
      <c r="AE170" t="str">
        <f t="shared" si="20"/>
        <v/>
      </c>
      <c r="AF170" t="str">
        <f t="shared" si="20"/>
        <v/>
      </c>
      <c r="AG170">
        <f t="shared" si="20"/>
        <v>-5.6452241715399609E-5</v>
      </c>
    </row>
    <row r="171" spans="1:33" x14ac:dyDescent="0.2">
      <c r="A171" t="str">
        <f t="shared" si="19"/>
        <v>Large Pickup</v>
      </c>
      <c r="B171" t="str">
        <f t="shared" ref="B171:AG171" si="21">IF(B78=0,"",B38)</f>
        <v/>
      </c>
      <c r="C171" t="str">
        <f t="shared" si="21"/>
        <v/>
      </c>
      <c r="D171" t="str">
        <f t="shared" si="21"/>
        <v/>
      </c>
      <c r="E171" t="str">
        <f t="shared" si="21"/>
        <v/>
      </c>
      <c r="F171" t="str">
        <f t="shared" si="21"/>
        <v/>
      </c>
      <c r="G171" t="str">
        <f t="shared" si="21"/>
        <v/>
      </c>
      <c r="H171" t="str">
        <f t="shared" si="21"/>
        <v/>
      </c>
      <c r="I171" t="str">
        <f t="shared" si="21"/>
        <v/>
      </c>
      <c r="J171" t="str">
        <f t="shared" si="21"/>
        <v/>
      </c>
      <c r="K171" t="str">
        <f t="shared" si="21"/>
        <v/>
      </c>
      <c r="L171" t="str">
        <f t="shared" si="21"/>
        <v/>
      </c>
      <c r="M171" t="str">
        <f t="shared" si="21"/>
        <v/>
      </c>
      <c r="N171" t="str">
        <f t="shared" si="21"/>
        <v/>
      </c>
      <c r="O171" t="str">
        <f t="shared" si="21"/>
        <v/>
      </c>
      <c r="P171" t="str">
        <f t="shared" si="21"/>
        <v/>
      </c>
      <c r="Q171" t="str">
        <f t="shared" si="21"/>
        <v/>
      </c>
      <c r="R171" t="str">
        <f t="shared" si="21"/>
        <v/>
      </c>
      <c r="S171" t="str">
        <f t="shared" si="21"/>
        <v/>
      </c>
      <c r="T171" t="str">
        <f t="shared" si="21"/>
        <v/>
      </c>
      <c r="U171" t="str">
        <f t="shared" si="21"/>
        <v/>
      </c>
      <c r="V171" t="str">
        <f t="shared" si="21"/>
        <v/>
      </c>
      <c r="W171" t="str">
        <f t="shared" si="21"/>
        <v/>
      </c>
      <c r="X171" t="str">
        <f t="shared" si="21"/>
        <v/>
      </c>
      <c r="Y171" t="str">
        <f t="shared" si="21"/>
        <v/>
      </c>
      <c r="Z171" t="str">
        <f t="shared" si="21"/>
        <v/>
      </c>
      <c r="AA171" t="str">
        <f t="shared" si="21"/>
        <v/>
      </c>
      <c r="AB171" t="str">
        <f t="shared" si="21"/>
        <v/>
      </c>
      <c r="AC171" t="str">
        <f t="shared" si="21"/>
        <v/>
      </c>
      <c r="AD171" t="str">
        <f t="shared" si="21"/>
        <v/>
      </c>
      <c r="AE171" t="str">
        <f t="shared" si="21"/>
        <v/>
      </c>
      <c r="AF171" t="str">
        <f t="shared" si="21"/>
        <v/>
      </c>
      <c r="AG171">
        <f t="shared" si="21"/>
        <v>2.8226120857699805E-5</v>
      </c>
    </row>
    <row r="172" spans="1:33" x14ac:dyDescent="0.2">
      <c r="A172" t="str">
        <f t="shared" si="19"/>
        <v>Small Van</v>
      </c>
      <c r="B172" t="str">
        <f t="shared" ref="B172:AG172" si="22">IF(B79=0,"",B39)</f>
        <v/>
      </c>
      <c r="C172" t="str">
        <f t="shared" si="22"/>
        <v/>
      </c>
      <c r="D172" t="str">
        <f t="shared" si="22"/>
        <v/>
      </c>
      <c r="E172" t="str">
        <f t="shared" si="22"/>
        <v/>
      </c>
      <c r="F172" t="str">
        <f t="shared" si="22"/>
        <v/>
      </c>
      <c r="G172" t="str">
        <f t="shared" si="22"/>
        <v/>
      </c>
      <c r="H172" t="str">
        <f t="shared" si="22"/>
        <v/>
      </c>
      <c r="I172" t="str">
        <f t="shared" si="22"/>
        <v/>
      </c>
      <c r="J172" t="str">
        <f t="shared" si="22"/>
        <v/>
      </c>
      <c r="K172" t="str">
        <f t="shared" si="22"/>
        <v/>
      </c>
      <c r="L172" t="str">
        <f t="shared" si="22"/>
        <v/>
      </c>
      <c r="M172" t="str">
        <f t="shared" si="22"/>
        <v/>
      </c>
      <c r="N172" t="str">
        <f t="shared" si="22"/>
        <v/>
      </c>
      <c r="O172" t="str">
        <f t="shared" si="22"/>
        <v/>
      </c>
      <c r="P172" t="str">
        <f t="shared" si="22"/>
        <v/>
      </c>
      <c r="Q172" t="str">
        <f t="shared" si="22"/>
        <v/>
      </c>
      <c r="R172" t="str">
        <f t="shared" si="22"/>
        <v/>
      </c>
      <c r="S172" t="str">
        <f t="shared" si="22"/>
        <v/>
      </c>
      <c r="T172" t="str">
        <f t="shared" si="22"/>
        <v/>
      </c>
      <c r="U172" t="str">
        <f t="shared" si="22"/>
        <v/>
      </c>
      <c r="V172" t="str">
        <f t="shared" si="22"/>
        <v/>
      </c>
      <c r="W172" t="str">
        <f t="shared" si="22"/>
        <v/>
      </c>
      <c r="X172" t="str">
        <f t="shared" si="22"/>
        <v/>
      </c>
      <c r="Y172" t="str">
        <f t="shared" si="22"/>
        <v/>
      </c>
      <c r="Z172" t="str">
        <f t="shared" si="22"/>
        <v/>
      </c>
      <c r="AA172" t="str">
        <f t="shared" si="22"/>
        <v/>
      </c>
      <c r="AB172" t="str">
        <f t="shared" si="22"/>
        <v/>
      </c>
      <c r="AC172" t="str">
        <f t="shared" si="22"/>
        <v/>
      </c>
      <c r="AD172" t="str">
        <f t="shared" si="22"/>
        <v/>
      </c>
      <c r="AE172" t="str">
        <f t="shared" si="22"/>
        <v/>
      </c>
      <c r="AF172" t="str">
        <f t="shared" si="22"/>
        <v/>
      </c>
      <c r="AG172">
        <f t="shared" si="22"/>
        <v>6.3508771929824548E-5</v>
      </c>
    </row>
    <row r="173" spans="1:33" x14ac:dyDescent="0.2">
      <c r="A173" t="str">
        <f t="shared" si="19"/>
        <v>Large Van</v>
      </c>
      <c r="B173" t="str">
        <f t="shared" ref="B173:AG173" si="23">IF(B80=0,"",B40)</f>
        <v/>
      </c>
      <c r="C173" t="str">
        <f t="shared" si="23"/>
        <v/>
      </c>
      <c r="D173" t="str">
        <f t="shared" si="23"/>
        <v/>
      </c>
      <c r="E173" t="str">
        <f t="shared" si="23"/>
        <v/>
      </c>
      <c r="F173" t="str">
        <f t="shared" si="23"/>
        <v/>
      </c>
      <c r="G173" t="str">
        <f t="shared" si="23"/>
        <v/>
      </c>
      <c r="H173" t="str">
        <f t="shared" si="23"/>
        <v/>
      </c>
      <c r="I173" t="str">
        <f t="shared" si="23"/>
        <v/>
      </c>
      <c r="J173" t="str">
        <f t="shared" si="23"/>
        <v/>
      </c>
      <c r="K173" t="str">
        <f t="shared" si="23"/>
        <v/>
      </c>
      <c r="L173" t="str">
        <f t="shared" si="23"/>
        <v/>
      </c>
      <c r="M173" t="str">
        <f t="shared" si="23"/>
        <v/>
      </c>
      <c r="N173" t="str">
        <f t="shared" si="23"/>
        <v/>
      </c>
      <c r="O173" t="str">
        <f t="shared" si="23"/>
        <v/>
      </c>
      <c r="P173" t="str">
        <f t="shared" si="23"/>
        <v/>
      </c>
      <c r="Q173" t="str">
        <f t="shared" si="23"/>
        <v/>
      </c>
      <c r="R173" t="str">
        <f t="shared" si="23"/>
        <v/>
      </c>
      <c r="S173" t="str">
        <f t="shared" si="23"/>
        <v/>
      </c>
      <c r="T173" t="str">
        <f t="shared" si="23"/>
        <v/>
      </c>
      <c r="U173" t="str">
        <f t="shared" si="23"/>
        <v/>
      </c>
      <c r="V173" t="str">
        <f t="shared" si="23"/>
        <v/>
      </c>
      <c r="W173" t="str">
        <f t="shared" si="23"/>
        <v/>
      </c>
      <c r="X173" t="str">
        <f t="shared" si="23"/>
        <v/>
      </c>
      <c r="Y173" t="str">
        <f t="shared" si="23"/>
        <v/>
      </c>
      <c r="Z173" t="str">
        <f t="shared" si="23"/>
        <v/>
      </c>
      <c r="AA173" t="str">
        <f t="shared" si="23"/>
        <v/>
      </c>
      <c r="AB173" t="str">
        <f t="shared" si="23"/>
        <v/>
      </c>
      <c r="AC173" t="str">
        <f t="shared" si="23"/>
        <v/>
      </c>
      <c r="AD173" t="str">
        <f t="shared" si="23"/>
        <v/>
      </c>
      <c r="AE173" t="str">
        <f t="shared" si="23"/>
        <v/>
      </c>
      <c r="AF173" t="str">
        <f t="shared" si="23"/>
        <v/>
      </c>
      <c r="AG173">
        <f t="shared" si="23"/>
        <v>-1.4113060428849902E-5</v>
      </c>
    </row>
    <row r="174" spans="1:33" x14ac:dyDescent="0.2">
      <c r="A174" t="str">
        <f t="shared" si="19"/>
        <v>Small Utility</v>
      </c>
      <c r="B174" t="str">
        <f t="shared" ref="B174:AG174" si="24">IF(B81=0,"",B41)</f>
        <v/>
      </c>
      <c r="C174" t="str">
        <f t="shared" si="24"/>
        <v/>
      </c>
      <c r="D174" t="str">
        <f t="shared" si="24"/>
        <v/>
      </c>
      <c r="E174" t="str">
        <f t="shared" si="24"/>
        <v/>
      </c>
      <c r="F174" t="str">
        <f t="shared" si="24"/>
        <v/>
      </c>
      <c r="G174" t="str">
        <f t="shared" si="24"/>
        <v/>
      </c>
      <c r="H174" t="str">
        <f t="shared" si="24"/>
        <v/>
      </c>
      <c r="I174" t="str">
        <f t="shared" si="24"/>
        <v/>
      </c>
      <c r="J174" t="str">
        <f t="shared" si="24"/>
        <v/>
      </c>
      <c r="K174" t="str">
        <f t="shared" si="24"/>
        <v/>
      </c>
      <c r="L174" t="str">
        <f t="shared" si="24"/>
        <v/>
      </c>
      <c r="M174" t="str">
        <f t="shared" si="24"/>
        <v/>
      </c>
      <c r="N174" t="str">
        <f t="shared" si="24"/>
        <v/>
      </c>
      <c r="O174" t="str">
        <f t="shared" si="24"/>
        <v/>
      </c>
      <c r="P174" t="str">
        <f t="shared" si="24"/>
        <v/>
      </c>
      <c r="Q174" t="str">
        <f t="shared" si="24"/>
        <v/>
      </c>
      <c r="R174" t="str">
        <f t="shared" si="24"/>
        <v/>
      </c>
      <c r="S174" t="str">
        <f t="shared" si="24"/>
        <v/>
      </c>
      <c r="T174" t="str">
        <f t="shared" si="24"/>
        <v/>
      </c>
      <c r="U174" t="str">
        <f t="shared" si="24"/>
        <v/>
      </c>
      <c r="V174" t="str">
        <f t="shared" si="24"/>
        <v/>
      </c>
      <c r="W174" t="str">
        <f t="shared" si="24"/>
        <v/>
      </c>
      <c r="X174" t="str">
        <f t="shared" si="24"/>
        <v/>
      </c>
      <c r="Y174" t="str">
        <f t="shared" si="24"/>
        <v/>
      </c>
      <c r="Z174" t="str">
        <f t="shared" si="24"/>
        <v/>
      </c>
      <c r="AA174" t="str">
        <f t="shared" si="24"/>
        <v/>
      </c>
      <c r="AB174" t="str">
        <f t="shared" si="24"/>
        <v/>
      </c>
      <c r="AC174" t="str">
        <f t="shared" si="24"/>
        <v/>
      </c>
      <c r="AD174" t="str">
        <f t="shared" si="24"/>
        <v/>
      </c>
      <c r="AE174" t="str">
        <f t="shared" si="24"/>
        <v/>
      </c>
      <c r="AF174" t="str">
        <f t="shared" si="24"/>
        <v/>
      </c>
      <c r="AG174">
        <f t="shared" si="24"/>
        <v>-5.6452241715399609E-5</v>
      </c>
    </row>
    <row r="175" spans="1:33" x14ac:dyDescent="0.2">
      <c r="A175" t="str">
        <f t="shared" si="19"/>
        <v>Large Utility</v>
      </c>
      <c r="B175" t="str">
        <f t="shared" ref="B175:AG175" si="25">IF(B82=0,"",B42)</f>
        <v/>
      </c>
      <c r="C175" t="str">
        <f t="shared" si="25"/>
        <v/>
      </c>
      <c r="D175" t="str">
        <f t="shared" si="25"/>
        <v/>
      </c>
      <c r="E175" t="str">
        <f t="shared" si="25"/>
        <v/>
      </c>
      <c r="F175" t="str">
        <f t="shared" si="25"/>
        <v/>
      </c>
      <c r="G175" t="str">
        <f t="shared" si="25"/>
        <v/>
      </c>
      <c r="H175" t="str">
        <f t="shared" si="25"/>
        <v/>
      </c>
      <c r="I175" t="str">
        <f t="shared" si="25"/>
        <v/>
      </c>
      <c r="J175" t="str">
        <f t="shared" si="25"/>
        <v/>
      </c>
      <c r="K175" t="str">
        <f t="shared" si="25"/>
        <v/>
      </c>
      <c r="L175" t="str">
        <f t="shared" si="25"/>
        <v/>
      </c>
      <c r="M175" t="str">
        <f t="shared" si="25"/>
        <v/>
      </c>
      <c r="N175" t="str">
        <f t="shared" si="25"/>
        <v/>
      </c>
      <c r="O175" t="str">
        <f t="shared" si="25"/>
        <v/>
      </c>
      <c r="P175" t="str">
        <f t="shared" si="25"/>
        <v/>
      </c>
      <c r="Q175" t="str">
        <f t="shared" si="25"/>
        <v/>
      </c>
      <c r="R175" t="str">
        <f t="shared" si="25"/>
        <v/>
      </c>
      <c r="S175" t="str">
        <f t="shared" si="25"/>
        <v/>
      </c>
      <c r="T175" t="str">
        <f t="shared" si="25"/>
        <v/>
      </c>
      <c r="U175" t="str">
        <f t="shared" si="25"/>
        <v/>
      </c>
      <c r="V175" t="str">
        <f t="shared" si="25"/>
        <v/>
      </c>
      <c r="W175" t="str">
        <f t="shared" si="25"/>
        <v/>
      </c>
      <c r="X175" t="str">
        <f t="shared" si="25"/>
        <v/>
      </c>
      <c r="Y175" t="str">
        <f t="shared" si="25"/>
        <v/>
      </c>
      <c r="Z175" t="str">
        <f t="shared" si="25"/>
        <v/>
      </c>
      <c r="AA175" t="str">
        <f t="shared" si="25"/>
        <v/>
      </c>
      <c r="AB175" t="str">
        <f t="shared" si="25"/>
        <v/>
      </c>
      <c r="AC175" t="str">
        <f t="shared" si="25"/>
        <v/>
      </c>
      <c r="AD175" t="str">
        <f t="shared" si="25"/>
        <v/>
      </c>
      <c r="AE175" t="str">
        <f t="shared" si="25"/>
        <v/>
      </c>
      <c r="AF175" t="str">
        <f t="shared" si="25"/>
        <v/>
      </c>
      <c r="AG175">
        <f t="shared" si="25"/>
        <v>-2.8226120857699805E-5</v>
      </c>
    </row>
    <row r="176" spans="1:33" x14ac:dyDescent="0.2">
      <c r="A176" t="str">
        <f t="shared" si="19"/>
        <v>Small Crossover Trucks</v>
      </c>
      <c r="B176" t="str">
        <f t="shared" ref="B176:AG176" si="26">IF(B83=0,"",B43)</f>
        <v/>
      </c>
      <c r="C176" t="str">
        <f t="shared" si="26"/>
        <v/>
      </c>
      <c r="D176" t="str">
        <f t="shared" si="26"/>
        <v/>
      </c>
      <c r="E176" t="str">
        <f t="shared" si="26"/>
        <v/>
      </c>
      <c r="F176" t="str">
        <f t="shared" si="26"/>
        <v/>
      </c>
      <c r="G176" t="str">
        <f t="shared" si="26"/>
        <v/>
      </c>
      <c r="H176" t="str">
        <f t="shared" si="26"/>
        <v/>
      </c>
      <c r="I176" t="str">
        <f t="shared" si="26"/>
        <v/>
      </c>
      <c r="J176" t="str">
        <f t="shared" si="26"/>
        <v/>
      </c>
      <c r="K176" t="str">
        <f t="shared" si="26"/>
        <v/>
      </c>
      <c r="L176" t="str">
        <f t="shared" si="26"/>
        <v/>
      </c>
      <c r="M176" t="str">
        <f t="shared" si="26"/>
        <v/>
      </c>
      <c r="N176" t="str">
        <f t="shared" si="26"/>
        <v/>
      </c>
      <c r="O176" t="str">
        <f t="shared" si="26"/>
        <v/>
      </c>
      <c r="P176" t="str">
        <f t="shared" si="26"/>
        <v/>
      </c>
      <c r="Q176" t="str">
        <f t="shared" si="26"/>
        <v/>
      </c>
      <c r="R176" t="str">
        <f t="shared" si="26"/>
        <v/>
      </c>
      <c r="S176" t="str">
        <f t="shared" si="26"/>
        <v/>
      </c>
      <c r="T176" t="str">
        <f t="shared" si="26"/>
        <v/>
      </c>
      <c r="U176" t="str">
        <f t="shared" si="26"/>
        <v/>
      </c>
      <c r="V176" t="str">
        <f t="shared" si="26"/>
        <v/>
      </c>
      <c r="W176" t="str">
        <f t="shared" si="26"/>
        <v/>
      </c>
      <c r="X176" t="str">
        <f t="shared" si="26"/>
        <v/>
      </c>
      <c r="Y176" t="str">
        <f t="shared" si="26"/>
        <v/>
      </c>
      <c r="Z176" t="str">
        <f t="shared" si="26"/>
        <v/>
      </c>
      <c r="AA176" t="str">
        <f t="shared" si="26"/>
        <v/>
      </c>
      <c r="AB176" t="str">
        <f t="shared" si="26"/>
        <v/>
      </c>
      <c r="AC176" t="str">
        <f t="shared" si="26"/>
        <v/>
      </c>
      <c r="AD176" t="str">
        <f t="shared" si="26"/>
        <v/>
      </c>
      <c r="AE176" t="str">
        <f t="shared" si="26"/>
        <v/>
      </c>
      <c r="AF176" t="str">
        <f t="shared" si="26"/>
        <v/>
      </c>
      <c r="AG176">
        <f t="shared" si="26"/>
        <v>-7.0565302144249512E-6</v>
      </c>
    </row>
    <row r="177" spans="1:33" x14ac:dyDescent="0.2">
      <c r="A177" t="str">
        <f t="shared" si="19"/>
        <v>Large Crossover Trucks</v>
      </c>
      <c r="B177" t="str">
        <f t="shared" ref="B177:AG177" si="27">IF(B84=0,"",B44)</f>
        <v/>
      </c>
      <c r="C177" t="str">
        <f t="shared" si="27"/>
        <v/>
      </c>
      <c r="D177" t="str">
        <f t="shared" si="27"/>
        <v/>
      </c>
      <c r="E177" t="str">
        <f t="shared" si="27"/>
        <v/>
      </c>
      <c r="F177" t="str">
        <f t="shared" si="27"/>
        <v/>
      </c>
      <c r="G177" t="str">
        <f t="shared" si="27"/>
        <v/>
      </c>
      <c r="H177" t="str">
        <f t="shared" si="27"/>
        <v/>
      </c>
      <c r="I177" t="str">
        <f t="shared" si="27"/>
        <v/>
      </c>
      <c r="J177" t="str">
        <f t="shared" si="27"/>
        <v/>
      </c>
      <c r="K177" t="str">
        <f t="shared" si="27"/>
        <v/>
      </c>
      <c r="L177" t="str">
        <f t="shared" si="27"/>
        <v/>
      </c>
      <c r="M177" t="str">
        <f t="shared" si="27"/>
        <v/>
      </c>
      <c r="N177" t="str">
        <f t="shared" si="27"/>
        <v/>
      </c>
      <c r="O177" t="str">
        <f t="shared" si="27"/>
        <v/>
      </c>
      <c r="P177" t="str">
        <f t="shared" si="27"/>
        <v/>
      </c>
      <c r="Q177" t="str">
        <f t="shared" si="27"/>
        <v/>
      </c>
      <c r="R177" t="str">
        <f t="shared" si="27"/>
        <v/>
      </c>
      <c r="S177" t="str">
        <f t="shared" si="27"/>
        <v/>
      </c>
      <c r="T177" t="str">
        <f t="shared" si="27"/>
        <v/>
      </c>
      <c r="U177" t="str">
        <f t="shared" si="27"/>
        <v/>
      </c>
      <c r="V177" t="str">
        <f t="shared" si="27"/>
        <v/>
      </c>
      <c r="W177" t="str">
        <f t="shared" si="27"/>
        <v/>
      </c>
      <c r="X177" t="str">
        <f t="shared" si="27"/>
        <v/>
      </c>
      <c r="Y177" t="str">
        <f t="shared" si="27"/>
        <v/>
      </c>
      <c r="Z177" t="str">
        <f t="shared" si="27"/>
        <v/>
      </c>
      <c r="AA177" t="str">
        <f t="shared" si="27"/>
        <v/>
      </c>
      <c r="AB177" t="str">
        <f t="shared" si="27"/>
        <v/>
      </c>
      <c r="AC177" t="str">
        <f t="shared" si="27"/>
        <v/>
      </c>
      <c r="AD177" t="str">
        <f t="shared" si="27"/>
        <v/>
      </c>
      <c r="AE177" t="str">
        <f t="shared" si="27"/>
        <v/>
      </c>
      <c r="AF177" t="str">
        <f t="shared" si="27"/>
        <v/>
      </c>
      <c r="AG177">
        <f t="shared" si="27"/>
        <v>0</v>
      </c>
    </row>
    <row r="179" spans="1:33" x14ac:dyDescent="0.2">
      <c r="A179" t="str">
        <f t="shared" ref="A179:A187" si="28">A86</f>
        <v>200 Mile Electric Vehicle</v>
      </c>
    </row>
    <row r="180" spans="1:33" x14ac:dyDescent="0.2">
      <c r="A180" t="str">
        <f t="shared" si="28"/>
        <v>Mini-compact Cars</v>
      </c>
      <c r="B180" t="str">
        <f t="shared" ref="B180:AG180" si="29">IF(B87=0,"",B29)</f>
        <v/>
      </c>
      <c r="C180" t="str">
        <f t="shared" si="29"/>
        <v/>
      </c>
      <c r="D180" t="str">
        <f t="shared" si="29"/>
        <v/>
      </c>
      <c r="E180" t="str">
        <f t="shared" si="29"/>
        <v/>
      </c>
      <c r="F180" t="str">
        <f t="shared" si="29"/>
        <v/>
      </c>
      <c r="G180" t="str">
        <f t="shared" si="29"/>
        <v/>
      </c>
      <c r="H180" t="str">
        <f t="shared" si="29"/>
        <v/>
      </c>
      <c r="I180" t="str">
        <f t="shared" si="29"/>
        <v/>
      </c>
      <c r="J180" t="str">
        <f t="shared" si="29"/>
        <v/>
      </c>
      <c r="K180" t="str">
        <f t="shared" si="29"/>
        <v/>
      </c>
      <c r="L180" t="str">
        <f t="shared" si="29"/>
        <v/>
      </c>
      <c r="M180" t="str">
        <f t="shared" si="29"/>
        <v/>
      </c>
      <c r="N180" t="str">
        <f t="shared" si="29"/>
        <v/>
      </c>
      <c r="O180" t="str">
        <f t="shared" si="29"/>
        <v/>
      </c>
      <c r="P180" t="str">
        <f t="shared" si="29"/>
        <v/>
      </c>
      <c r="Q180" t="str">
        <f t="shared" si="29"/>
        <v/>
      </c>
      <c r="R180" t="str">
        <f t="shared" si="29"/>
        <v/>
      </c>
      <c r="S180" t="str">
        <f t="shared" si="29"/>
        <v/>
      </c>
      <c r="T180" t="str">
        <f t="shared" si="29"/>
        <v/>
      </c>
      <c r="U180" t="str">
        <f t="shared" si="29"/>
        <v/>
      </c>
      <c r="V180" t="str">
        <f t="shared" si="29"/>
        <v/>
      </c>
      <c r="W180" t="str">
        <f t="shared" si="29"/>
        <v/>
      </c>
      <c r="X180" t="str">
        <f t="shared" si="29"/>
        <v/>
      </c>
      <c r="Y180" t="str">
        <f t="shared" si="29"/>
        <v/>
      </c>
      <c r="Z180" t="str">
        <f t="shared" si="29"/>
        <v/>
      </c>
      <c r="AA180" t="str">
        <f t="shared" si="29"/>
        <v/>
      </c>
      <c r="AB180" t="str">
        <f t="shared" si="29"/>
        <v/>
      </c>
      <c r="AC180" t="str">
        <f t="shared" si="29"/>
        <v/>
      </c>
      <c r="AD180" t="str">
        <f t="shared" si="29"/>
        <v/>
      </c>
      <c r="AE180" t="str">
        <f t="shared" si="29"/>
        <v/>
      </c>
      <c r="AF180" t="str">
        <f t="shared" si="29"/>
        <v/>
      </c>
      <c r="AG180">
        <f t="shared" si="29"/>
        <v>3.2378167641325525E-5</v>
      </c>
    </row>
    <row r="181" spans="1:33" x14ac:dyDescent="0.2">
      <c r="A181" t="str">
        <f t="shared" si="28"/>
        <v>Subcompact Cars</v>
      </c>
      <c r="B181">
        <f t="shared" ref="B181:AG181" si="30">IF(B88=0,"",B30)</f>
        <v>3.149834995527602E-2</v>
      </c>
      <c r="C181">
        <f t="shared" si="30"/>
        <v>4.180785896905212E-2</v>
      </c>
      <c r="D181">
        <f t="shared" si="30"/>
        <v>3.7620372805335194E-2</v>
      </c>
      <c r="E181">
        <f t="shared" si="30"/>
        <v>3.4983403519489024E-2</v>
      </c>
      <c r="F181">
        <f t="shared" si="30"/>
        <v>3.412294651442338E-2</v>
      </c>
      <c r="G181">
        <f t="shared" si="30"/>
        <v>3.3448951350569779E-2</v>
      </c>
      <c r="H181">
        <f t="shared" si="30"/>
        <v>3.2745959320307584E-2</v>
      </c>
      <c r="I181">
        <f t="shared" si="30"/>
        <v>3.2146338973198671E-2</v>
      </c>
      <c r="J181">
        <f t="shared" si="30"/>
        <v>3.134834128784432E-2</v>
      </c>
      <c r="K181">
        <f t="shared" si="30"/>
        <v>3.0732056744323628E-2</v>
      </c>
      <c r="L181">
        <f t="shared" si="30"/>
        <v>3.0662282738024769E-2</v>
      </c>
      <c r="M181">
        <f t="shared" si="30"/>
        <v>2.9211192214734085E-2</v>
      </c>
      <c r="N181">
        <f t="shared" si="30"/>
        <v>2.8937619239411981E-2</v>
      </c>
      <c r="O181">
        <f t="shared" si="30"/>
        <v>2.8334328520769753E-2</v>
      </c>
      <c r="P181">
        <f t="shared" si="30"/>
        <v>2.8034796089351062E-2</v>
      </c>
      <c r="Q181">
        <f t="shared" si="30"/>
        <v>2.7177230301027092E-2</v>
      </c>
      <c r="R181">
        <f t="shared" si="30"/>
        <v>2.7018649217293172E-2</v>
      </c>
      <c r="S181">
        <f t="shared" si="30"/>
        <v>2.6813929524811084E-2</v>
      </c>
      <c r="T181">
        <f t="shared" si="30"/>
        <v>2.6561620378981021E-2</v>
      </c>
      <c r="U181">
        <f t="shared" si="30"/>
        <v>2.6225717562456792E-2</v>
      </c>
      <c r="V181">
        <f t="shared" si="30"/>
        <v>2.6149948557295417E-2</v>
      </c>
      <c r="W181">
        <f t="shared" si="30"/>
        <v>2.5979480327153939E-2</v>
      </c>
      <c r="X181">
        <f t="shared" si="30"/>
        <v>2.5790343048822086E-2</v>
      </c>
      <c r="Y181">
        <f t="shared" si="30"/>
        <v>2.5744578882629581E-2</v>
      </c>
      <c r="Z181">
        <f t="shared" si="30"/>
        <v>2.5684285729494775E-2</v>
      </c>
      <c r="AA181">
        <f t="shared" si="30"/>
        <v>2.5662851283189406E-2</v>
      </c>
      <c r="AB181">
        <f t="shared" si="30"/>
        <v>2.5471328003688815E-2</v>
      </c>
      <c r="AC181">
        <f t="shared" si="30"/>
        <v>2.5446539228339501E-2</v>
      </c>
      <c r="AD181">
        <f t="shared" si="30"/>
        <v>2.5323642047528884E-2</v>
      </c>
      <c r="AE181">
        <f t="shared" si="30"/>
        <v>2.5373418833174163E-2</v>
      </c>
      <c r="AF181">
        <f t="shared" si="30"/>
        <v>2.5267386381294093E-2</v>
      </c>
      <c r="AG181">
        <f t="shared" si="30"/>
        <v>1.4717348927875241E-5</v>
      </c>
    </row>
    <row r="182" spans="1:33" x14ac:dyDescent="0.2">
      <c r="A182" t="str">
        <f t="shared" si="28"/>
        <v>Compact Cars</v>
      </c>
      <c r="B182">
        <f t="shared" ref="B182:AG182" si="31">IF(B89=0,"",B31)</f>
        <v>0.1059348993973553</v>
      </c>
      <c r="C182">
        <f t="shared" si="31"/>
        <v>0.12833204358720415</v>
      </c>
      <c r="D182">
        <f t="shared" si="31"/>
        <v>0.11972937661059782</v>
      </c>
      <c r="E182">
        <f t="shared" si="31"/>
        <v>0.11228274511847412</v>
      </c>
      <c r="F182">
        <f t="shared" si="31"/>
        <v>0.10887798027368617</v>
      </c>
      <c r="G182">
        <f t="shared" si="31"/>
        <v>0.10592934173584231</v>
      </c>
      <c r="H182">
        <f t="shared" si="31"/>
        <v>0.10405878100681919</v>
      </c>
      <c r="I182">
        <f t="shared" si="31"/>
        <v>0.10233691073229115</v>
      </c>
      <c r="J182">
        <f t="shared" si="31"/>
        <v>9.9663938663370408E-2</v>
      </c>
      <c r="K182">
        <f t="shared" si="31"/>
        <v>9.762528089979465E-2</v>
      </c>
      <c r="L182">
        <f t="shared" si="31"/>
        <v>9.7095187176970285E-2</v>
      </c>
      <c r="M182">
        <f t="shared" si="31"/>
        <v>9.2881764958494539E-2</v>
      </c>
      <c r="N182">
        <f t="shared" si="31"/>
        <v>9.1791851083401557E-2</v>
      </c>
      <c r="O182">
        <f t="shared" si="31"/>
        <v>8.9879770036087853E-2</v>
      </c>
      <c r="P182">
        <f t="shared" si="31"/>
        <v>8.8794914349591608E-2</v>
      </c>
      <c r="Q182">
        <f t="shared" si="31"/>
        <v>8.6351690334386652E-2</v>
      </c>
      <c r="R182">
        <f t="shared" si="31"/>
        <v>8.5659263256651991E-2</v>
      </c>
      <c r="S182">
        <f t="shared" si="31"/>
        <v>8.4880429486835191E-2</v>
      </c>
      <c r="T182">
        <f t="shared" si="31"/>
        <v>8.4083956775651419E-2</v>
      </c>
      <c r="U182">
        <f t="shared" si="31"/>
        <v>8.3054888615661168E-2</v>
      </c>
      <c r="V182">
        <f t="shared" si="31"/>
        <v>8.2722995355181572E-2</v>
      </c>
      <c r="W182">
        <f t="shared" si="31"/>
        <v>8.2161200750227023E-2</v>
      </c>
      <c r="X182">
        <f t="shared" si="31"/>
        <v>8.1591405554098412E-2</v>
      </c>
      <c r="Y182">
        <f t="shared" si="31"/>
        <v>8.1363364557754697E-2</v>
      </c>
      <c r="Z182">
        <f t="shared" si="31"/>
        <v>8.1127060250799854E-2</v>
      </c>
      <c r="AA182">
        <f t="shared" si="31"/>
        <v>8.1009301133177683E-2</v>
      </c>
      <c r="AB182">
        <f t="shared" si="31"/>
        <v>8.0459559130615296E-2</v>
      </c>
      <c r="AC182">
        <f t="shared" si="31"/>
        <v>8.0321235819096351E-2</v>
      </c>
      <c r="AD182">
        <f t="shared" si="31"/>
        <v>7.9968710365375062E-2</v>
      </c>
      <c r="AE182">
        <f t="shared" si="31"/>
        <v>8.0023294350089064E-2</v>
      </c>
      <c r="AF182">
        <f t="shared" si="31"/>
        <v>7.9710288483100356E-2</v>
      </c>
      <c r="AG182">
        <f t="shared" si="31"/>
        <v>8.8304093567251447E-6</v>
      </c>
    </row>
    <row r="183" spans="1:33" x14ac:dyDescent="0.2">
      <c r="A183" t="str">
        <f t="shared" si="28"/>
        <v>Midsize Cars</v>
      </c>
      <c r="B183">
        <f t="shared" ref="B183:AG183" si="32">IF(B90=0,"",B32)</f>
        <v>0.33951734155481927</v>
      </c>
      <c r="C183">
        <f t="shared" si="32"/>
        <v>0.27770854166254583</v>
      </c>
      <c r="D183">
        <f t="shared" si="32"/>
        <v>0.2757074977806665</v>
      </c>
      <c r="E183">
        <f t="shared" si="32"/>
        <v>0.27691716281167023</v>
      </c>
      <c r="F183">
        <f t="shared" si="32"/>
        <v>0.26883694497753474</v>
      </c>
      <c r="G183">
        <f t="shared" si="32"/>
        <v>0.26155848301453744</v>
      </c>
      <c r="H183">
        <f t="shared" si="32"/>
        <v>0.25441234221337716</v>
      </c>
      <c r="I183">
        <f t="shared" si="32"/>
        <v>0.24652010585730841</v>
      </c>
      <c r="J183">
        <f t="shared" si="32"/>
        <v>0.24146540271084396</v>
      </c>
      <c r="K183">
        <f t="shared" si="32"/>
        <v>0.23555529357690025</v>
      </c>
      <c r="L183">
        <f t="shared" si="32"/>
        <v>0.22715004375565431</v>
      </c>
      <c r="M183">
        <f t="shared" si="32"/>
        <v>0.22713931478993632</v>
      </c>
      <c r="N183">
        <f t="shared" si="32"/>
        <v>0.22100774825563663</v>
      </c>
      <c r="O183">
        <f t="shared" si="32"/>
        <v>0.21731673792284137</v>
      </c>
      <c r="P183">
        <f t="shared" si="32"/>
        <v>0.21252691717426062</v>
      </c>
      <c r="Q183">
        <f t="shared" si="32"/>
        <v>0.21160763051400799</v>
      </c>
      <c r="R183">
        <f t="shared" si="32"/>
        <v>0.20762679792237648</v>
      </c>
      <c r="S183">
        <f t="shared" si="32"/>
        <v>0.20459705070229237</v>
      </c>
      <c r="T183">
        <f t="shared" si="32"/>
        <v>0.20244816037345231</v>
      </c>
      <c r="U183">
        <f t="shared" si="32"/>
        <v>0.20130487746556919</v>
      </c>
      <c r="V183">
        <f t="shared" si="32"/>
        <v>0.19913218637288321</v>
      </c>
      <c r="W183">
        <f t="shared" si="32"/>
        <v>0.19793642902370806</v>
      </c>
      <c r="X183">
        <f t="shared" si="32"/>
        <v>0.19720404793152893</v>
      </c>
      <c r="Y183">
        <f t="shared" si="32"/>
        <v>0.19596348929834267</v>
      </c>
      <c r="Z183">
        <f t="shared" si="32"/>
        <v>0.19506745847587401</v>
      </c>
      <c r="AA183">
        <f t="shared" si="32"/>
        <v>0.19405893019016934</v>
      </c>
      <c r="AB183">
        <f t="shared" si="32"/>
        <v>0.19415311455520251</v>
      </c>
      <c r="AC183">
        <f t="shared" si="32"/>
        <v>0.19337854934758331</v>
      </c>
      <c r="AD183">
        <f t="shared" si="32"/>
        <v>0.19304550774204859</v>
      </c>
      <c r="AE183">
        <f t="shared" si="32"/>
        <v>0.19183184408294932</v>
      </c>
      <c r="AF183">
        <f t="shared" si="32"/>
        <v>0.19134287169558065</v>
      </c>
      <c r="AG183">
        <f t="shared" si="32"/>
        <v>-2.060428849902534E-5</v>
      </c>
    </row>
    <row r="184" spans="1:33" x14ac:dyDescent="0.2">
      <c r="A184" t="str">
        <f t="shared" si="28"/>
        <v>Large Cars</v>
      </c>
      <c r="B184">
        <f t="shared" ref="B184:AG184" si="33">IF(B91=0,"",B33)</f>
        <v>0.14045272818149226</v>
      </c>
      <c r="C184">
        <f t="shared" si="33"/>
        <v>9.495656484762198E-2</v>
      </c>
      <c r="D184">
        <f t="shared" si="33"/>
        <v>9.9387969221002209E-2</v>
      </c>
      <c r="E184">
        <f t="shared" si="33"/>
        <v>0.10067164540075493</v>
      </c>
      <c r="F184">
        <f t="shared" si="33"/>
        <v>9.710475553562288E-2</v>
      </c>
      <c r="G184">
        <f t="shared" si="33"/>
        <v>9.4342835942337763E-2</v>
      </c>
      <c r="H184">
        <f t="shared" si="33"/>
        <v>9.0793323842530346E-2</v>
      </c>
      <c r="I184">
        <f t="shared" si="33"/>
        <v>8.7223272404358676E-2</v>
      </c>
      <c r="J184">
        <f t="shared" si="33"/>
        <v>8.5339778752814247E-2</v>
      </c>
      <c r="K184">
        <f t="shared" si="33"/>
        <v>8.282693529282395E-2</v>
      </c>
      <c r="L184">
        <f t="shared" si="33"/>
        <v>7.8880527290538044E-2</v>
      </c>
      <c r="M184">
        <f t="shared" si="33"/>
        <v>7.9682778828937914E-2</v>
      </c>
      <c r="N184">
        <f t="shared" si="33"/>
        <v>7.6958297618177879E-2</v>
      </c>
      <c r="O184">
        <f t="shared" si="33"/>
        <v>7.5583724485308576E-2</v>
      </c>
      <c r="P184">
        <f t="shared" si="33"/>
        <v>7.3557736569346166E-2</v>
      </c>
      <c r="Q184">
        <f t="shared" si="33"/>
        <v>7.3663760904129197E-2</v>
      </c>
      <c r="R184">
        <f t="shared" si="33"/>
        <v>7.186751584501673E-2</v>
      </c>
      <c r="S184">
        <f t="shared" si="33"/>
        <v>7.0548332071512537E-2</v>
      </c>
      <c r="T184">
        <f t="shared" si="33"/>
        <v>6.9644212973089314E-2</v>
      </c>
      <c r="U184">
        <f t="shared" si="33"/>
        <v>6.929746668751291E-2</v>
      </c>
      <c r="V184">
        <f t="shared" si="33"/>
        <v>6.8298787124113441E-2</v>
      </c>
      <c r="W184">
        <f t="shared" si="33"/>
        <v>6.7799452996592818E-2</v>
      </c>
      <c r="X184">
        <f t="shared" si="33"/>
        <v>6.7514801676135855E-2</v>
      </c>
      <c r="Y184">
        <f t="shared" si="33"/>
        <v>6.692498017176772E-2</v>
      </c>
      <c r="Z184">
        <f t="shared" si="33"/>
        <v>6.6480631856808109E-2</v>
      </c>
      <c r="AA184">
        <f t="shared" si="33"/>
        <v>6.5991105643889283E-2</v>
      </c>
      <c r="AB184">
        <f t="shared" si="33"/>
        <v>6.6077476261934193E-2</v>
      </c>
      <c r="AC184">
        <f t="shared" si="33"/>
        <v>6.5681619140876626E-2</v>
      </c>
      <c r="AD184">
        <f t="shared" si="33"/>
        <v>6.5593385687810993E-2</v>
      </c>
      <c r="AE184">
        <f t="shared" si="33"/>
        <v>6.4951450740908856E-2</v>
      </c>
      <c r="AF184">
        <f t="shared" si="33"/>
        <v>6.4793619327441501E-2</v>
      </c>
      <c r="AG184">
        <f t="shared" si="33"/>
        <v>-3.8265107212475619E-5</v>
      </c>
    </row>
    <row r="185" spans="1:33" x14ac:dyDescent="0.2">
      <c r="A185" t="str">
        <f t="shared" si="28"/>
        <v>Two Seater Cars</v>
      </c>
      <c r="B185">
        <f t="shared" ref="B185:AG185" si="34">IF(B92=0,"",B34)</f>
        <v>8.3904796794941772E-3</v>
      </c>
      <c r="C185">
        <f t="shared" si="34"/>
        <v>7.3246641436548517E-3</v>
      </c>
      <c r="D185">
        <f t="shared" si="34"/>
        <v>7.3663517087888151E-3</v>
      </c>
      <c r="E185">
        <f t="shared" si="34"/>
        <v>7.2710921917463756E-3</v>
      </c>
      <c r="F185">
        <f t="shared" si="34"/>
        <v>7.0949100429764014E-3</v>
      </c>
      <c r="G185">
        <f t="shared" si="34"/>
        <v>6.9664471917086288E-3</v>
      </c>
      <c r="H185">
        <f t="shared" si="34"/>
        <v>6.7957848735309776E-3</v>
      </c>
      <c r="I185">
        <f t="shared" si="34"/>
        <v>6.6034128084873243E-3</v>
      </c>
      <c r="J185">
        <f t="shared" si="34"/>
        <v>6.4711976652310089E-3</v>
      </c>
      <c r="K185">
        <f t="shared" si="34"/>
        <v>6.3311311006233519E-3</v>
      </c>
      <c r="L185">
        <f t="shared" si="34"/>
        <v>6.176349214686975E-3</v>
      </c>
      <c r="M185">
        <f t="shared" si="34"/>
        <v>6.1141843534913611E-3</v>
      </c>
      <c r="N185">
        <f t="shared" si="34"/>
        <v>5.985714530880119E-3</v>
      </c>
      <c r="O185">
        <f t="shared" si="34"/>
        <v>5.8873778523724852E-3</v>
      </c>
      <c r="P185">
        <f t="shared" si="34"/>
        <v>5.7781188834219168E-3</v>
      </c>
      <c r="Q185">
        <f t="shared" si="34"/>
        <v>5.7224706906056876E-3</v>
      </c>
      <c r="R185">
        <f t="shared" si="34"/>
        <v>5.6383967314078244E-3</v>
      </c>
      <c r="S185">
        <f t="shared" si="34"/>
        <v>5.5693190714475134E-3</v>
      </c>
      <c r="T185">
        <f t="shared" si="34"/>
        <v>5.5147657204875694E-3</v>
      </c>
      <c r="U185">
        <f t="shared" si="34"/>
        <v>5.4799172490211595E-3</v>
      </c>
      <c r="V185">
        <f t="shared" si="34"/>
        <v>5.4354407827031416E-3</v>
      </c>
      <c r="W185">
        <f t="shared" si="34"/>
        <v>5.4052050311938632E-3</v>
      </c>
      <c r="X185">
        <f t="shared" si="34"/>
        <v>5.3836917702806122E-3</v>
      </c>
      <c r="Y185">
        <f t="shared" si="34"/>
        <v>5.3592991798908527E-3</v>
      </c>
      <c r="Z185">
        <f t="shared" si="34"/>
        <v>5.3393476690577297E-3</v>
      </c>
      <c r="AA185">
        <f t="shared" si="34"/>
        <v>5.321029544828825E-3</v>
      </c>
      <c r="AB185">
        <f t="shared" si="34"/>
        <v>5.3148009067323166E-3</v>
      </c>
      <c r="AC185">
        <f t="shared" si="34"/>
        <v>5.2995234059013338E-3</v>
      </c>
      <c r="AD185">
        <f t="shared" si="34"/>
        <v>5.2916143946722619E-3</v>
      </c>
      <c r="AE185">
        <f t="shared" si="34"/>
        <v>5.270488825882047E-3</v>
      </c>
      <c r="AF185">
        <f t="shared" si="34"/>
        <v>5.2557494565208546E-3</v>
      </c>
      <c r="AG185">
        <f t="shared" si="34"/>
        <v>-8.8304093567251447E-6</v>
      </c>
    </row>
    <row r="186" spans="1:33" x14ac:dyDescent="0.2">
      <c r="A186" t="str">
        <f t="shared" si="28"/>
        <v>Small Crossover Cars</v>
      </c>
      <c r="B186">
        <f t="shared" ref="B186:AG186" si="35">IF(B93=0,"",B35)</f>
        <v>0.16280081736449564</v>
      </c>
      <c r="C186">
        <f t="shared" si="35"/>
        <v>0.22092327260487277</v>
      </c>
      <c r="D186">
        <f t="shared" si="35"/>
        <v>0.21031245233227722</v>
      </c>
      <c r="E186">
        <f t="shared" si="35"/>
        <v>0.19922614457493795</v>
      </c>
      <c r="F186">
        <f t="shared" si="35"/>
        <v>0.19720523504464677</v>
      </c>
      <c r="G186">
        <f t="shared" si="35"/>
        <v>0.1940509531440506</v>
      </c>
      <c r="H186">
        <f t="shared" si="35"/>
        <v>0.19247267441650145</v>
      </c>
      <c r="I186">
        <f t="shared" si="35"/>
        <v>0.19226462875336578</v>
      </c>
      <c r="J186">
        <f t="shared" si="35"/>
        <v>0.18890193688336282</v>
      </c>
      <c r="K186">
        <f t="shared" si="35"/>
        <v>0.18671609177317658</v>
      </c>
      <c r="L186">
        <f t="shared" si="35"/>
        <v>0.18737122593695477</v>
      </c>
      <c r="M186">
        <f t="shared" si="35"/>
        <v>0.17990193185045536</v>
      </c>
      <c r="N186">
        <f t="shared" si="35"/>
        <v>0.17921681650068036</v>
      </c>
      <c r="O186">
        <f t="shared" si="35"/>
        <v>0.17651261281553565</v>
      </c>
      <c r="P186">
        <f t="shared" si="35"/>
        <v>0.17561627146468209</v>
      </c>
      <c r="Q186">
        <f t="shared" si="35"/>
        <v>0.17135432728313496</v>
      </c>
      <c r="R186">
        <f t="shared" si="35"/>
        <v>0.17101647248318375</v>
      </c>
      <c r="S186">
        <f t="shared" si="35"/>
        <v>0.1703682761227909</v>
      </c>
      <c r="T186">
        <f t="shared" si="35"/>
        <v>0.16955351817989653</v>
      </c>
      <c r="U186">
        <f t="shared" si="35"/>
        <v>0.16812479740843078</v>
      </c>
      <c r="V186">
        <f t="shared" si="35"/>
        <v>0.16823910807331718</v>
      </c>
      <c r="W186">
        <f t="shared" si="35"/>
        <v>0.16775675684953667</v>
      </c>
      <c r="X186">
        <f t="shared" si="35"/>
        <v>0.1671807167117299</v>
      </c>
      <c r="Y186">
        <f t="shared" si="35"/>
        <v>0.1673631462429897</v>
      </c>
      <c r="Z186">
        <f t="shared" si="35"/>
        <v>0.16749019900301937</v>
      </c>
      <c r="AA186">
        <f t="shared" si="35"/>
        <v>0.1678635748544309</v>
      </c>
      <c r="AB186">
        <f t="shared" si="35"/>
        <v>0.16717770600571674</v>
      </c>
      <c r="AC186">
        <f t="shared" si="35"/>
        <v>0.16744130580827099</v>
      </c>
      <c r="AD186">
        <f t="shared" si="35"/>
        <v>0.16718376306320623</v>
      </c>
      <c r="AE186">
        <f t="shared" si="35"/>
        <v>0.16787418352676567</v>
      </c>
      <c r="AF186">
        <f t="shared" si="35"/>
        <v>0.16770501873803192</v>
      </c>
      <c r="AG186">
        <f t="shared" si="35"/>
        <v>4.120857699805068E-5</v>
      </c>
    </row>
    <row r="187" spans="1:33" x14ac:dyDescent="0.2">
      <c r="A187" t="str">
        <f t="shared" si="28"/>
        <v>Large Crossover Cars</v>
      </c>
      <c r="B187">
        <f t="shared" ref="B187:AG187" si="36">IF(B94=0,"",B36)</f>
        <v>4.5263580465347737E-2</v>
      </c>
      <c r="C187">
        <f t="shared" si="36"/>
        <v>3.9629322148016448E-2</v>
      </c>
      <c r="D187">
        <f t="shared" si="36"/>
        <v>4.1394175830148969E-2</v>
      </c>
      <c r="E187">
        <f t="shared" si="36"/>
        <v>4.2247212789153145E-2</v>
      </c>
      <c r="F187">
        <f t="shared" si="36"/>
        <v>4.2084454833237944E-2</v>
      </c>
      <c r="G187">
        <f t="shared" si="36"/>
        <v>4.1803029207031502E-2</v>
      </c>
      <c r="H187">
        <f t="shared" si="36"/>
        <v>4.1226665255114384E-2</v>
      </c>
      <c r="I187">
        <f t="shared" si="36"/>
        <v>4.0755649723311499E-2</v>
      </c>
      <c r="J187">
        <f t="shared" si="36"/>
        <v>4.0411030644029088E-2</v>
      </c>
      <c r="K187">
        <f t="shared" si="36"/>
        <v>3.9891758566655722E-2</v>
      </c>
      <c r="L187">
        <f t="shared" si="36"/>
        <v>3.8940530829991805E-2</v>
      </c>
      <c r="M187">
        <f t="shared" si="36"/>
        <v>3.9207405788954201E-2</v>
      </c>
      <c r="N187">
        <f t="shared" si="36"/>
        <v>3.8528640950495109E-2</v>
      </c>
      <c r="O187">
        <f t="shared" si="36"/>
        <v>3.8191026627392738E-2</v>
      </c>
      <c r="P187">
        <f t="shared" si="36"/>
        <v>3.7709838044923623E-2</v>
      </c>
      <c r="Q187">
        <f t="shared" si="36"/>
        <v>3.7782598271549409E-2</v>
      </c>
      <c r="R187">
        <f t="shared" si="36"/>
        <v>3.7362532890459585E-2</v>
      </c>
      <c r="S187">
        <f t="shared" si="36"/>
        <v>3.710736435355632E-2</v>
      </c>
      <c r="T187">
        <f t="shared" si="36"/>
        <v>3.6898002799639978E-2</v>
      </c>
      <c r="U187">
        <f t="shared" si="36"/>
        <v>3.691454059989481E-2</v>
      </c>
      <c r="V187">
        <f t="shared" si="36"/>
        <v>3.6739122809741995E-2</v>
      </c>
      <c r="W187">
        <f t="shared" si="36"/>
        <v>3.6726751846118573E-2</v>
      </c>
      <c r="X187">
        <f t="shared" si="36"/>
        <v>3.6742251063826364E-2</v>
      </c>
      <c r="Y187">
        <f t="shared" si="36"/>
        <v>3.6744163747453658E-2</v>
      </c>
      <c r="Z187">
        <f t="shared" si="36"/>
        <v>3.6712540548594255E-2</v>
      </c>
      <c r="AA187">
        <f t="shared" si="36"/>
        <v>3.6697847368530184E-2</v>
      </c>
      <c r="AB187">
        <f t="shared" si="36"/>
        <v>3.6860077171315037E-2</v>
      </c>
      <c r="AC187">
        <f t="shared" si="36"/>
        <v>3.6873947672772654E-2</v>
      </c>
      <c r="AD187">
        <f t="shared" si="36"/>
        <v>3.6962419081788149E-2</v>
      </c>
      <c r="AE187">
        <f t="shared" si="36"/>
        <v>3.6890344333401506E-2</v>
      </c>
      <c r="AF187">
        <f t="shared" si="36"/>
        <v>3.6978180745857098E-2</v>
      </c>
      <c r="AG187">
        <f t="shared" si="36"/>
        <v>1.7660818713450289E-5</v>
      </c>
    </row>
    <row r="188" spans="1:33" x14ac:dyDescent="0.2">
      <c r="A188" t="str">
        <f t="shared" ref="A188:A195" si="37">A95</f>
        <v>Small Pickup</v>
      </c>
      <c r="B188">
        <f t="shared" ref="B188:AG188" si="38">IF(B95=0,"",B37)</f>
        <v>6.8607708506439428E-3</v>
      </c>
      <c r="C188">
        <f t="shared" si="38"/>
        <v>6.095253105483942E-3</v>
      </c>
      <c r="D188">
        <f t="shared" si="38"/>
        <v>7.0539621766469943E-3</v>
      </c>
      <c r="E188">
        <f t="shared" si="38"/>
        <v>7.9442805604275548E-3</v>
      </c>
      <c r="F188">
        <f t="shared" si="38"/>
        <v>8.5629210543212136E-3</v>
      </c>
      <c r="G188">
        <f t="shared" si="38"/>
        <v>9.1616454820759117E-3</v>
      </c>
      <c r="H188">
        <f t="shared" si="38"/>
        <v>9.6266614510809104E-3</v>
      </c>
      <c r="I188">
        <f t="shared" si="38"/>
        <v>1.0012849296552395E-2</v>
      </c>
      <c r="J188">
        <f t="shared" si="38"/>
        <v>1.0516190985085569E-2</v>
      </c>
      <c r="K188">
        <f t="shared" si="38"/>
        <v>1.0945977575383571E-2</v>
      </c>
      <c r="L188">
        <f t="shared" si="38"/>
        <v>1.121695496563317E-2</v>
      </c>
      <c r="M188">
        <f t="shared" si="38"/>
        <v>1.1883609299316823E-2</v>
      </c>
      <c r="N188">
        <f t="shared" si="38"/>
        <v>1.2161328052412922E-2</v>
      </c>
      <c r="O188">
        <f t="shared" si="38"/>
        <v>1.2534919244004463E-2</v>
      </c>
      <c r="P188">
        <f t="shared" si="38"/>
        <v>1.2780793827785976E-2</v>
      </c>
      <c r="Q188">
        <f t="shared" si="38"/>
        <v>1.3240667285756834E-2</v>
      </c>
      <c r="R188">
        <f t="shared" si="38"/>
        <v>1.3383018162495368E-2</v>
      </c>
      <c r="S188">
        <f t="shared" si="38"/>
        <v>1.3533921333596498E-2</v>
      </c>
      <c r="T188">
        <f t="shared" si="38"/>
        <v>1.3681815102253199E-2</v>
      </c>
      <c r="U188">
        <f t="shared" si="38"/>
        <v>1.3867689238723469E-2</v>
      </c>
      <c r="V188">
        <f t="shared" si="38"/>
        <v>1.3918273743924415E-2</v>
      </c>
      <c r="W188">
        <f t="shared" si="38"/>
        <v>1.4007412478221234E-2</v>
      </c>
      <c r="X188">
        <f t="shared" si="38"/>
        <v>1.4098009840672986E-2</v>
      </c>
      <c r="Y188">
        <f t="shared" si="38"/>
        <v>1.4120104754671426E-2</v>
      </c>
      <c r="Z188">
        <f t="shared" si="38"/>
        <v>1.4140624263037173E-2</v>
      </c>
      <c r="AA188">
        <f t="shared" si="38"/>
        <v>1.4137699463388205E-2</v>
      </c>
      <c r="AB188">
        <f t="shared" si="38"/>
        <v>1.4223373972638675E-2</v>
      </c>
      <c r="AC188">
        <f t="shared" si="38"/>
        <v>1.4225601184445829E-2</v>
      </c>
      <c r="AD188">
        <f t="shared" si="38"/>
        <v>1.4273371682932688E-2</v>
      </c>
      <c r="AE188">
        <f t="shared" si="38"/>
        <v>1.4236690151044347E-2</v>
      </c>
      <c r="AF188">
        <f t="shared" si="38"/>
        <v>1.4277901299886988E-2</v>
      </c>
      <c r="AG188">
        <f t="shared" si="38"/>
        <v>-5.6452241715399609E-5</v>
      </c>
    </row>
    <row r="189" spans="1:33" x14ac:dyDescent="0.2">
      <c r="A189" t="str">
        <f t="shared" si="37"/>
        <v>Large Pickup</v>
      </c>
      <c r="B189" t="str">
        <f t="shared" ref="B189:AG189" si="39">IF(B96=0,"",B38)</f>
        <v/>
      </c>
      <c r="C189" t="str">
        <f t="shared" si="39"/>
        <v/>
      </c>
      <c r="D189" t="str">
        <f t="shared" si="39"/>
        <v/>
      </c>
      <c r="E189" t="str">
        <f t="shared" si="39"/>
        <v/>
      </c>
      <c r="F189" t="str">
        <f t="shared" si="39"/>
        <v/>
      </c>
      <c r="G189" t="str">
        <f t="shared" si="39"/>
        <v/>
      </c>
      <c r="H189" t="str">
        <f t="shared" si="39"/>
        <v/>
      </c>
      <c r="I189" t="str">
        <f t="shared" si="39"/>
        <v/>
      </c>
      <c r="J189" t="str">
        <f t="shared" si="39"/>
        <v/>
      </c>
      <c r="K189" t="str">
        <f t="shared" si="39"/>
        <v/>
      </c>
      <c r="L189" t="str">
        <f t="shared" si="39"/>
        <v/>
      </c>
      <c r="M189" t="str">
        <f t="shared" si="39"/>
        <v/>
      </c>
      <c r="N189" t="str">
        <f t="shared" si="39"/>
        <v/>
      </c>
      <c r="O189" t="str">
        <f t="shared" si="39"/>
        <v/>
      </c>
      <c r="P189" t="str">
        <f t="shared" si="39"/>
        <v/>
      </c>
      <c r="Q189" t="str">
        <f t="shared" si="39"/>
        <v/>
      </c>
      <c r="R189" t="str">
        <f t="shared" si="39"/>
        <v/>
      </c>
      <c r="S189" t="str">
        <f t="shared" si="39"/>
        <v/>
      </c>
      <c r="T189" t="str">
        <f t="shared" si="39"/>
        <v/>
      </c>
      <c r="U189" t="str">
        <f t="shared" si="39"/>
        <v/>
      </c>
      <c r="V189" t="str">
        <f t="shared" si="39"/>
        <v/>
      </c>
      <c r="W189" t="str">
        <f t="shared" si="39"/>
        <v/>
      </c>
      <c r="X189" t="str">
        <f t="shared" si="39"/>
        <v/>
      </c>
      <c r="Y189" t="str">
        <f t="shared" si="39"/>
        <v/>
      </c>
      <c r="Z189" t="str">
        <f t="shared" si="39"/>
        <v/>
      </c>
      <c r="AA189" t="str">
        <f t="shared" si="39"/>
        <v/>
      </c>
      <c r="AB189" t="str">
        <f t="shared" si="39"/>
        <v/>
      </c>
      <c r="AC189" t="str">
        <f t="shared" si="39"/>
        <v/>
      </c>
      <c r="AD189" t="str">
        <f t="shared" si="39"/>
        <v/>
      </c>
      <c r="AE189" t="str">
        <f t="shared" si="39"/>
        <v/>
      </c>
      <c r="AF189" t="str">
        <f t="shared" si="39"/>
        <v/>
      </c>
      <c r="AG189">
        <f t="shared" si="39"/>
        <v>2.8226120857699805E-5</v>
      </c>
    </row>
    <row r="190" spans="1:33" x14ac:dyDescent="0.2">
      <c r="A190" t="str">
        <f t="shared" si="37"/>
        <v>Small Van</v>
      </c>
      <c r="B190" t="str">
        <f t="shared" ref="B190:AG190" si="40">IF(B97=0,"",B39)</f>
        <v/>
      </c>
      <c r="C190">
        <f t="shared" si="40"/>
        <v>7.613052414296031E-3</v>
      </c>
      <c r="D190">
        <f t="shared" si="40"/>
        <v>8.0855149623923761E-3</v>
      </c>
      <c r="E190">
        <f t="shared" si="40"/>
        <v>8.3076414941277918E-3</v>
      </c>
      <c r="F190">
        <f t="shared" si="40"/>
        <v>8.9991968812797359E-3</v>
      </c>
      <c r="G190">
        <f t="shared" si="40"/>
        <v>9.4639225889997583E-3</v>
      </c>
      <c r="H190">
        <f t="shared" si="40"/>
        <v>1.0320815199497025E-2</v>
      </c>
      <c r="I190">
        <f t="shared" si="40"/>
        <v>1.1041293588441504E-2</v>
      </c>
      <c r="J190">
        <f t="shared" si="40"/>
        <v>1.1539675786596175E-2</v>
      </c>
      <c r="K190">
        <f t="shared" si="40"/>
        <v>1.2110158851157659E-2</v>
      </c>
      <c r="L190">
        <f t="shared" si="40"/>
        <v>1.2876443999095655E-2</v>
      </c>
      <c r="M190">
        <f t="shared" si="40"/>
        <v>1.2946626400341842E-2</v>
      </c>
      <c r="N190">
        <f t="shared" si="40"/>
        <v>1.35504817500592E-2</v>
      </c>
      <c r="O190">
        <f t="shared" si="40"/>
        <v>1.393995451669885E-2</v>
      </c>
      <c r="P190">
        <f t="shared" si="40"/>
        <v>1.4492549752561963E-2</v>
      </c>
      <c r="Q190">
        <f t="shared" si="40"/>
        <v>1.4549183548977536E-2</v>
      </c>
      <c r="R190">
        <f t="shared" si="40"/>
        <v>1.4948734089834248E-2</v>
      </c>
      <c r="S190">
        <f t="shared" si="40"/>
        <v>1.5259882249239722E-2</v>
      </c>
      <c r="T190">
        <f t="shared" si="40"/>
        <v>1.5473247401277835E-2</v>
      </c>
      <c r="U190">
        <f t="shared" si="40"/>
        <v>1.5554265204703462E-2</v>
      </c>
      <c r="V190">
        <f t="shared" si="40"/>
        <v>1.5780778738283326E-2</v>
      </c>
      <c r="W190">
        <f t="shared" si="40"/>
        <v>1.5884297497399589E-2</v>
      </c>
      <c r="X190">
        <f t="shared" si="40"/>
        <v>1.593206410637792E-2</v>
      </c>
      <c r="Y190">
        <f t="shared" si="40"/>
        <v>1.6050534527072908E-2</v>
      </c>
      <c r="Z190">
        <f t="shared" si="40"/>
        <v>1.613415958641861E-2</v>
      </c>
      <c r="AA190">
        <f t="shared" si="40"/>
        <v>1.6231318999704276E-2</v>
      </c>
      <c r="AB190">
        <f t="shared" si="40"/>
        <v>1.6176467217911793E-2</v>
      </c>
      <c r="AC190">
        <f t="shared" si="40"/>
        <v>1.6247843225667542E-2</v>
      </c>
      <c r="AD190">
        <f t="shared" si="40"/>
        <v>1.6251298268098204E-2</v>
      </c>
      <c r="AE190">
        <f t="shared" si="40"/>
        <v>1.6388618704213983E-2</v>
      </c>
      <c r="AF190">
        <f t="shared" si="40"/>
        <v>1.6420785739368421E-2</v>
      </c>
      <c r="AG190">
        <f t="shared" si="40"/>
        <v>6.3508771929824548E-5</v>
      </c>
    </row>
    <row r="191" spans="1:33" x14ac:dyDescent="0.2">
      <c r="A191" t="str">
        <f t="shared" si="37"/>
        <v>Large Van</v>
      </c>
      <c r="B191" t="str">
        <f t="shared" ref="B191:AG191" si="41">IF(B98=0,"",B40)</f>
        <v/>
      </c>
      <c r="C191" t="str">
        <f t="shared" si="41"/>
        <v/>
      </c>
      <c r="D191" t="str">
        <f t="shared" si="41"/>
        <v/>
      </c>
      <c r="E191" t="str">
        <f t="shared" si="41"/>
        <v/>
      </c>
      <c r="F191" t="str">
        <f t="shared" si="41"/>
        <v/>
      </c>
      <c r="G191" t="str">
        <f t="shared" si="41"/>
        <v/>
      </c>
      <c r="H191" t="str">
        <f t="shared" si="41"/>
        <v/>
      </c>
      <c r="I191" t="str">
        <f t="shared" si="41"/>
        <v/>
      </c>
      <c r="J191" t="str">
        <f t="shared" si="41"/>
        <v/>
      </c>
      <c r="K191" t="str">
        <f t="shared" si="41"/>
        <v/>
      </c>
      <c r="L191" t="str">
        <f t="shared" si="41"/>
        <v/>
      </c>
      <c r="M191" t="str">
        <f t="shared" si="41"/>
        <v/>
      </c>
      <c r="N191" t="str">
        <f t="shared" si="41"/>
        <v/>
      </c>
      <c r="O191" t="str">
        <f t="shared" si="41"/>
        <v/>
      </c>
      <c r="P191" t="str">
        <f t="shared" si="41"/>
        <v/>
      </c>
      <c r="Q191" t="str">
        <f t="shared" si="41"/>
        <v/>
      </c>
      <c r="R191" t="str">
        <f t="shared" si="41"/>
        <v/>
      </c>
      <c r="S191" t="str">
        <f t="shared" si="41"/>
        <v/>
      </c>
      <c r="T191" t="str">
        <f t="shared" si="41"/>
        <v/>
      </c>
      <c r="U191" t="str">
        <f t="shared" si="41"/>
        <v/>
      </c>
      <c r="V191" t="str">
        <f t="shared" si="41"/>
        <v/>
      </c>
      <c r="W191" t="str">
        <f t="shared" si="41"/>
        <v/>
      </c>
      <c r="X191" t="str">
        <f t="shared" si="41"/>
        <v/>
      </c>
      <c r="Y191" t="str">
        <f t="shared" si="41"/>
        <v/>
      </c>
      <c r="Z191" t="str">
        <f t="shared" si="41"/>
        <v/>
      </c>
      <c r="AA191" t="str">
        <f t="shared" si="41"/>
        <v/>
      </c>
      <c r="AB191" t="str">
        <f t="shared" si="41"/>
        <v/>
      </c>
      <c r="AC191" t="str">
        <f t="shared" si="41"/>
        <v/>
      </c>
      <c r="AD191" t="str">
        <f t="shared" si="41"/>
        <v/>
      </c>
      <c r="AE191" t="str">
        <f t="shared" si="41"/>
        <v/>
      </c>
      <c r="AF191" t="str">
        <f t="shared" si="41"/>
        <v/>
      </c>
      <c r="AG191">
        <f t="shared" si="41"/>
        <v>-1.4113060428849902E-5</v>
      </c>
    </row>
    <row r="192" spans="1:33" x14ac:dyDescent="0.2">
      <c r="A192" t="str">
        <f t="shared" si="37"/>
        <v>Small Utility</v>
      </c>
      <c r="B192">
        <f t="shared" ref="B192:AG192" si="42">IF(B99=0,"",B41)</f>
        <v>8.1253138724290928E-3</v>
      </c>
      <c r="C192">
        <f t="shared" si="42"/>
        <v>8.212662247333035E-3</v>
      </c>
      <c r="D192">
        <f t="shared" si="42"/>
        <v>9.1317036792589699E-3</v>
      </c>
      <c r="E192">
        <f t="shared" si="42"/>
        <v>9.9066394239028053E-3</v>
      </c>
      <c r="F192">
        <f t="shared" si="42"/>
        <v>1.0579600212600191E-2</v>
      </c>
      <c r="G192">
        <f t="shared" si="42"/>
        <v>1.132017973885768E-2</v>
      </c>
      <c r="H192">
        <f t="shared" si="42"/>
        <v>1.178843866324902E-2</v>
      </c>
      <c r="I192">
        <f t="shared" si="42"/>
        <v>1.2292294326548502E-2</v>
      </c>
      <c r="J192">
        <f t="shared" si="42"/>
        <v>1.2826317119036607E-2</v>
      </c>
      <c r="K192">
        <f t="shared" si="42"/>
        <v>1.3325834174258385E-2</v>
      </c>
      <c r="L192">
        <f t="shared" si="42"/>
        <v>1.3765811163090995E-2</v>
      </c>
      <c r="M192">
        <f t="shared" si="42"/>
        <v>1.4283182112844468E-2</v>
      </c>
      <c r="N192">
        <f t="shared" si="42"/>
        <v>1.4668088749663766E-2</v>
      </c>
      <c r="O192">
        <f t="shared" si="42"/>
        <v>1.5051143407304183E-2</v>
      </c>
      <c r="P192">
        <f t="shared" si="42"/>
        <v>1.5346506886709608E-2</v>
      </c>
      <c r="Q192">
        <f t="shared" si="42"/>
        <v>1.5689536956448268E-2</v>
      </c>
      <c r="R192">
        <f t="shared" si="42"/>
        <v>1.5903558519873892E-2</v>
      </c>
      <c r="S192">
        <f t="shared" si="42"/>
        <v>1.6088596795642451E-2</v>
      </c>
      <c r="T192">
        <f t="shared" si="42"/>
        <v>1.6238898134260989E-2</v>
      </c>
      <c r="U192">
        <f t="shared" si="42"/>
        <v>1.6376523790303067E-2</v>
      </c>
      <c r="V192">
        <f t="shared" si="42"/>
        <v>1.6455643267006107E-2</v>
      </c>
      <c r="W192">
        <f t="shared" si="42"/>
        <v>1.652536062902164E-2</v>
      </c>
      <c r="X192">
        <f t="shared" si="42"/>
        <v>1.658211581055279E-2</v>
      </c>
      <c r="Y192">
        <f t="shared" si="42"/>
        <v>1.6601703558081632E-2</v>
      </c>
      <c r="Z192">
        <f t="shared" si="42"/>
        <v>1.6613103087842872E-2</v>
      </c>
      <c r="AA192">
        <f t="shared" si="42"/>
        <v>1.6613871857841578E-2</v>
      </c>
      <c r="AB192">
        <f t="shared" si="42"/>
        <v>1.6634265200433023E-2</v>
      </c>
      <c r="AC192">
        <f t="shared" si="42"/>
        <v>1.6628126767118025E-2</v>
      </c>
      <c r="AD192">
        <f t="shared" si="42"/>
        <v>1.6643772429385723E-2</v>
      </c>
      <c r="AE192">
        <f t="shared" si="42"/>
        <v>1.663051171193166E-2</v>
      </c>
      <c r="AF192">
        <f t="shared" si="42"/>
        <v>1.6641403280813091E-2</v>
      </c>
      <c r="AG192">
        <f t="shared" si="42"/>
        <v>-5.6452241715399609E-5</v>
      </c>
    </row>
    <row r="193" spans="1:33" x14ac:dyDescent="0.2">
      <c r="A193" t="str">
        <f t="shared" si="37"/>
        <v>Large Utility</v>
      </c>
      <c r="B193">
        <f t="shared" ref="B193:AG193" si="43">IF(B100=0,"",B42)</f>
        <v>7.8524297683963355E-3</v>
      </c>
      <c r="C193">
        <f t="shared" si="43"/>
        <v>8.7226037361095663E-3</v>
      </c>
      <c r="D193">
        <f t="shared" si="43"/>
        <v>9.6240251330173138E-3</v>
      </c>
      <c r="E193">
        <f t="shared" si="43"/>
        <v>1.0359657839294566E-2</v>
      </c>
      <c r="F193">
        <f t="shared" si="43"/>
        <v>1.1124005448043808E-2</v>
      </c>
      <c r="G193">
        <f t="shared" si="43"/>
        <v>1.1865511904176156E-2</v>
      </c>
      <c r="H193">
        <f t="shared" si="43"/>
        <v>1.2509720549015814E-2</v>
      </c>
      <c r="I193">
        <f t="shared" si="43"/>
        <v>1.3125611702190655E-2</v>
      </c>
      <c r="J193">
        <f t="shared" si="43"/>
        <v>1.3720036845782154E-2</v>
      </c>
      <c r="K193">
        <f t="shared" si="43"/>
        <v>1.4300468676121132E-2</v>
      </c>
      <c r="L193">
        <f t="shared" si="43"/>
        <v>1.4872262696331707E-2</v>
      </c>
      <c r="M193">
        <f t="shared" si="43"/>
        <v>1.5355757272207069E-2</v>
      </c>
      <c r="N193">
        <f t="shared" si="43"/>
        <v>1.5845655624152008E-2</v>
      </c>
      <c r="O193">
        <f t="shared" si="43"/>
        <v>1.6280824454122107E-2</v>
      </c>
      <c r="P193">
        <f t="shared" si="43"/>
        <v>1.6670821448523863E-2</v>
      </c>
      <c r="Q193">
        <f t="shared" si="43"/>
        <v>1.6992404358015016E-2</v>
      </c>
      <c r="R193">
        <f t="shared" si="43"/>
        <v>1.7289198732522139E-2</v>
      </c>
      <c r="S193">
        <f t="shared" si="43"/>
        <v>1.7536769777987089E-2</v>
      </c>
      <c r="T193">
        <f t="shared" si="43"/>
        <v>1.772740222170582E-2</v>
      </c>
      <c r="U193">
        <f t="shared" si="43"/>
        <v>1.7880264951054797E-2</v>
      </c>
      <c r="V193">
        <f t="shared" si="43"/>
        <v>1.8014245484749981E-2</v>
      </c>
      <c r="W193">
        <f t="shared" si="43"/>
        <v>1.8109523153277681E-2</v>
      </c>
      <c r="X193">
        <f t="shared" si="43"/>
        <v>1.8180972044050992E-2</v>
      </c>
      <c r="Y193">
        <f t="shared" si="43"/>
        <v>1.8237624547443602E-2</v>
      </c>
      <c r="Z193">
        <f t="shared" si="43"/>
        <v>1.8277249767406398E-2</v>
      </c>
      <c r="AA193">
        <f t="shared" si="43"/>
        <v>1.8310149619788545E-2</v>
      </c>
      <c r="AB193">
        <f t="shared" si="43"/>
        <v>1.8325263452840444E-2</v>
      </c>
      <c r="AC193">
        <f t="shared" si="43"/>
        <v>1.8346005068540876E-2</v>
      </c>
      <c r="AD193">
        <f t="shared" si="43"/>
        <v>1.836980300176785E-2</v>
      </c>
      <c r="AE193">
        <f t="shared" si="43"/>
        <v>1.8398493628259634E-2</v>
      </c>
      <c r="AF193">
        <f t="shared" si="43"/>
        <v>1.8422951157386243E-2</v>
      </c>
      <c r="AG193">
        <f t="shared" si="43"/>
        <v>-2.8226120857699805E-5</v>
      </c>
    </row>
    <row r="194" spans="1:33" x14ac:dyDescent="0.2">
      <c r="A194" t="str">
        <f t="shared" si="37"/>
        <v>Small Crossover Trucks</v>
      </c>
      <c r="B194">
        <f t="shared" ref="B194:AG194" si="44">IF(B101=0,"",B43)</f>
        <v>3.7696361740607316E-2</v>
      </c>
      <c r="C194">
        <f t="shared" si="44"/>
        <v>4.0876167639598837E-2</v>
      </c>
      <c r="D194">
        <f t="shared" si="44"/>
        <v>4.5868711404300072E-2</v>
      </c>
      <c r="E194">
        <f t="shared" si="44"/>
        <v>5.0277266012339658E-2</v>
      </c>
      <c r="F194">
        <f t="shared" si="44"/>
        <v>5.4432377980405323E-2</v>
      </c>
      <c r="G194">
        <f t="shared" si="44"/>
        <v>5.8449237352729749E-2</v>
      </c>
      <c r="H194">
        <f t="shared" si="44"/>
        <v>6.1872665012139096E-2</v>
      </c>
      <c r="I194">
        <f t="shared" si="44"/>
        <v>6.5155282289543343E-2</v>
      </c>
      <c r="J194">
        <f t="shared" si="44"/>
        <v>6.846786523641811E-2</v>
      </c>
      <c r="K194">
        <f t="shared" si="44"/>
        <v>7.1628460694694543E-2</v>
      </c>
      <c r="L194">
        <f t="shared" si="44"/>
        <v>7.4513459155069239E-2</v>
      </c>
      <c r="M194">
        <f t="shared" si="44"/>
        <v>7.7574575224581971E-2</v>
      </c>
      <c r="N194">
        <f t="shared" si="44"/>
        <v>8.0143800890389708E-2</v>
      </c>
      <c r="O194">
        <f t="shared" si="44"/>
        <v>8.2617619076348514E-2</v>
      </c>
      <c r="P194">
        <f t="shared" si="44"/>
        <v>8.4706831322603038E-2</v>
      </c>
      <c r="Q194">
        <f t="shared" si="44"/>
        <v>8.68261346388748E-2</v>
      </c>
      <c r="R194">
        <f t="shared" si="44"/>
        <v>8.8443396662548787E-2</v>
      </c>
      <c r="S194">
        <f t="shared" si="44"/>
        <v>8.9840721359257539E-2</v>
      </c>
      <c r="T194">
        <f t="shared" si="44"/>
        <v>9.1043559188359616E-2</v>
      </c>
      <c r="U194">
        <f t="shared" si="44"/>
        <v>9.2095043182412406E-2</v>
      </c>
      <c r="V194">
        <f t="shared" si="44"/>
        <v>9.2890904321085585E-2</v>
      </c>
      <c r="W194">
        <f t="shared" si="44"/>
        <v>9.3582482067268449E-2</v>
      </c>
      <c r="X194">
        <f t="shared" si="44"/>
        <v>9.4169664073980697E-2</v>
      </c>
      <c r="Y194">
        <f t="shared" si="44"/>
        <v>9.4582620691094729E-2</v>
      </c>
      <c r="Z194">
        <f t="shared" si="44"/>
        <v>9.4931381233524112E-2</v>
      </c>
      <c r="AA194">
        <f t="shared" si="44"/>
        <v>9.5212013774756313E-2</v>
      </c>
      <c r="AB194">
        <f t="shared" si="44"/>
        <v>9.5536330820448975E-2</v>
      </c>
      <c r="AC194">
        <f t="shared" si="44"/>
        <v>9.5762572349416417E-2</v>
      </c>
      <c r="AD194">
        <f t="shared" si="44"/>
        <v>9.6058170651250413E-2</v>
      </c>
      <c r="AE194">
        <f t="shared" si="44"/>
        <v>9.6259259283647952E-2</v>
      </c>
      <c r="AF194">
        <f t="shared" si="44"/>
        <v>9.6538228005933938E-2</v>
      </c>
      <c r="AG194">
        <f t="shared" si="44"/>
        <v>-7.0565302144249512E-6</v>
      </c>
    </row>
    <row r="195" spans="1:33" x14ac:dyDescent="0.2">
      <c r="A195" t="str">
        <f t="shared" si="37"/>
        <v>Large Crossover Trucks</v>
      </c>
      <c r="B195">
        <f t="shared" ref="B195:AG195" si="45">IF(B102=0,"",B44)</f>
        <v>5.9372632159122765E-2</v>
      </c>
      <c r="C195">
        <f t="shared" si="45"/>
        <v>6.7679877102872529E-2</v>
      </c>
      <c r="D195">
        <f t="shared" si="45"/>
        <v>7.4837498138483102E-2</v>
      </c>
      <c r="E195">
        <f t="shared" si="45"/>
        <v>8.1358821091916708E-2</v>
      </c>
      <c r="F195">
        <f t="shared" si="45"/>
        <v>8.7970726306613747E-2</v>
      </c>
      <c r="G195">
        <f t="shared" si="45"/>
        <v>9.4331368378029759E-2</v>
      </c>
      <c r="H195">
        <f t="shared" si="45"/>
        <v>9.9971175085747446E-2</v>
      </c>
      <c r="I195">
        <f t="shared" si="45"/>
        <v>0.1052781959930727</v>
      </c>
      <c r="J195">
        <f t="shared" si="45"/>
        <v>0.11048769779619304</v>
      </c>
      <c r="K195">
        <f t="shared" si="45"/>
        <v>0.11558611269788402</v>
      </c>
      <c r="L195">
        <f t="shared" si="45"/>
        <v>0.12042744566826423</v>
      </c>
      <c r="M195">
        <f t="shared" si="45"/>
        <v>0.12481317510007801</v>
      </c>
      <c r="N195">
        <f t="shared" si="45"/>
        <v>0.1291092604955823</v>
      </c>
      <c r="O195">
        <f t="shared" si="45"/>
        <v>0.13303098971377836</v>
      </c>
      <c r="P195">
        <f t="shared" si="45"/>
        <v>0.13653950998830519</v>
      </c>
      <c r="Q195">
        <f t="shared" si="45"/>
        <v>0.13955096907753015</v>
      </c>
      <c r="R195">
        <f t="shared" si="45"/>
        <v>0.14229705736878567</v>
      </c>
      <c r="S195">
        <f t="shared" si="45"/>
        <v>0.1446233874397593</v>
      </c>
      <c r="T195">
        <f t="shared" si="45"/>
        <v>0.14653429023832937</v>
      </c>
      <c r="U195">
        <f t="shared" si="45"/>
        <v>0.14810325014380704</v>
      </c>
      <c r="V195">
        <f t="shared" si="45"/>
        <v>0.14947120311450973</v>
      </c>
      <c r="W195">
        <f t="shared" si="45"/>
        <v>0.15055776848564412</v>
      </c>
      <c r="X195">
        <f t="shared" si="45"/>
        <v>0.15142475283931367</v>
      </c>
      <c r="Y195">
        <f t="shared" si="45"/>
        <v>0.15214373333651884</v>
      </c>
      <c r="Z195">
        <f t="shared" si="45"/>
        <v>0.15272725953484953</v>
      </c>
      <c r="AA195">
        <f t="shared" si="45"/>
        <v>0.15321969643611943</v>
      </c>
      <c r="AB195">
        <f t="shared" si="45"/>
        <v>0.15360981896612821</v>
      </c>
      <c r="AC195">
        <f t="shared" si="45"/>
        <v>0.15401228207727144</v>
      </c>
      <c r="AD195">
        <f t="shared" si="45"/>
        <v>0.15441281926720177</v>
      </c>
      <c r="AE195">
        <f t="shared" si="45"/>
        <v>0.154855705903266</v>
      </c>
      <c r="AF195">
        <f t="shared" si="45"/>
        <v>0.15527892305211144</v>
      </c>
      <c r="AG195">
        <f t="shared" si="45"/>
        <v>0</v>
      </c>
    </row>
    <row r="197" spans="1:33" x14ac:dyDescent="0.2">
      <c r="A197" t="str">
        <f t="shared" ref="A197:A205" si="46">A104</f>
        <v>300 Mile Electric Vehicle</v>
      </c>
    </row>
    <row r="198" spans="1:33" x14ac:dyDescent="0.2">
      <c r="A198" t="str">
        <f t="shared" si="46"/>
        <v>Mini-compact Cars</v>
      </c>
      <c r="B198" t="str">
        <f t="shared" ref="B198:AG198" si="47">IF(B105=0,"",B29)</f>
        <v/>
      </c>
      <c r="C198" t="str">
        <f t="shared" si="47"/>
        <v/>
      </c>
      <c r="D198" t="str">
        <f t="shared" si="47"/>
        <v/>
      </c>
      <c r="E198" t="str">
        <f t="shared" si="47"/>
        <v/>
      </c>
      <c r="F198" t="str">
        <f t="shared" si="47"/>
        <v/>
      </c>
      <c r="G198" t="str">
        <f t="shared" si="47"/>
        <v/>
      </c>
      <c r="H198" t="str">
        <f t="shared" si="47"/>
        <v/>
      </c>
      <c r="I198" t="str">
        <f t="shared" si="47"/>
        <v/>
      </c>
      <c r="J198" t="str">
        <f t="shared" si="47"/>
        <v/>
      </c>
      <c r="K198" t="str">
        <f t="shared" si="47"/>
        <v/>
      </c>
      <c r="L198" t="str">
        <f t="shared" si="47"/>
        <v/>
      </c>
      <c r="M198" t="str">
        <f t="shared" si="47"/>
        <v/>
      </c>
      <c r="N198" t="str">
        <f t="shared" si="47"/>
        <v/>
      </c>
      <c r="O198" t="str">
        <f t="shared" si="47"/>
        <v/>
      </c>
      <c r="P198" t="str">
        <f t="shared" si="47"/>
        <v/>
      </c>
      <c r="Q198" t="str">
        <f t="shared" si="47"/>
        <v/>
      </c>
      <c r="R198" t="str">
        <f t="shared" si="47"/>
        <v/>
      </c>
      <c r="S198" t="str">
        <f t="shared" si="47"/>
        <v/>
      </c>
      <c r="T198" t="str">
        <f t="shared" si="47"/>
        <v/>
      </c>
      <c r="U198" t="str">
        <f t="shared" si="47"/>
        <v/>
      </c>
      <c r="V198" t="str">
        <f t="shared" si="47"/>
        <v/>
      </c>
      <c r="W198" t="str">
        <f t="shared" si="47"/>
        <v/>
      </c>
      <c r="X198" t="str">
        <f t="shared" si="47"/>
        <v/>
      </c>
      <c r="Y198" t="str">
        <f t="shared" si="47"/>
        <v/>
      </c>
      <c r="Z198" t="str">
        <f t="shared" si="47"/>
        <v/>
      </c>
      <c r="AA198" t="str">
        <f t="shared" si="47"/>
        <v/>
      </c>
      <c r="AB198" t="str">
        <f t="shared" si="47"/>
        <v/>
      </c>
      <c r="AC198" t="str">
        <f t="shared" si="47"/>
        <v/>
      </c>
      <c r="AD198" t="str">
        <f t="shared" si="47"/>
        <v/>
      </c>
      <c r="AE198" t="str">
        <f t="shared" si="47"/>
        <v/>
      </c>
      <c r="AF198" t="str">
        <f t="shared" si="47"/>
        <v/>
      </c>
      <c r="AG198">
        <f t="shared" si="47"/>
        <v>3.2378167641325525E-5</v>
      </c>
    </row>
    <row r="199" spans="1:33" x14ac:dyDescent="0.2">
      <c r="A199" t="str">
        <f t="shared" si="46"/>
        <v>Subcompact Cars</v>
      </c>
      <c r="B199">
        <f t="shared" ref="B199:AG199" si="48">IF(B106=0,"",B30)</f>
        <v>3.149834995527602E-2</v>
      </c>
      <c r="C199">
        <f t="shared" si="48"/>
        <v>4.180785896905212E-2</v>
      </c>
      <c r="D199">
        <f t="shared" si="48"/>
        <v>3.7620372805335194E-2</v>
      </c>
      <c r="E199">
        <f t="shared" si="48"/>
        <v>3.4983403519489024E-2</v>
      </c>
      <c r="F199">
        <f t="shared" si="48"/>
        <v>3.412294651442338E-2</v>
      </c>
      <c r="G199">
        <f t="shared" si="48"/>
        <v>3.3448951350569779E-2</v>
      </c>
      <c r="H199">
        <f t="shared" si="48"/>
        <v>3.2745959320307584E-2</v>
      </c>
      <c r="I199">
        <f t="shared" si="48"/>
        <v>3.2146338973198671E-2</v>
      </c>
      <c r="J199">
        <f t="shared" si="48"/>
        <v>3.134834128784432E-2</v>
      </c>
      <c r="K199">
        <f t="shared" si="48"/>
        <v>3.0732056744323628E-2</v>
      </c>
      <c r="L199">
        <f t="shared" si="48"/>
        <v>3.0662282738024769E-2</v>
      </c>
      <c r="M199">
        <f t="shared" si="48"/>
        <v>2.9211192214734085E-2</v>
      </c>
      <c r="N199">
        <f t="shared" si="48"/>
        <v>2.8937619239411981E-2</v>
      </c>
      <c r="O199">
        <f t="shared" si="48"/>
        <v>2.8334328520769753E-2</v>
      </c>
      <c r="P199">
        <f t="shared" si="48"/>
        <v>2.8034796089351062E-2</v>
      </c>
      <c r="Q199">
        <f t="shared" si="48"/>
        <v>2.7177230301027092E-2</v>
      </c>
      <c r="R199">
        <f t="shared" si="48"/>
        <v>2.7018649217293172E-2</v>
      </c>
      <c r="S199">
        <f t="shared" si="48"/>
        <v>2.6813929524811084E-2</v>
      </c>
      <c r="T199">
        <f t="shared" si="48"/>
        <v>2.6561620378981021E-2</v>
      </c>
      <c r="U199">
        <f t="shared" si="48"/>
        <v>2.6225717562456792E-2</v>
      </c>
      <c r="V199">
        <f t="shared" si="48"/>
        <v>2.6149948557295417E-2</v>
      </c>
      <c r="W199">
        <f t="shared" si="48"/>
        <v>2.5979480327153939E-2</v>
      </c>
      <c r="X199">
        <f t="shared" si="48"/>
        <v>2.5790343048822086E-2</v>
      </c>
      <c r="Y199">
        <f t="shared" si="48"/>
        <v>2.5744578882629581E-2</v>
      </c>
      <c r="Z199">
        <f t="shared" si="48"/>
        <v>2.5684285729494775E-2</v>
      </c>
      <c r="AA199">
        <f t="shared" si="48"/>
        <v>2.5662851283189406E-2</v>
      </c>
      <c r="AB199">
        <f t="shared" si="48"/>
        <v>2.5471328003688815E-2</v>
      </c>
      <c r="AC199">
        <f t="shared" si="48"/>
        <v>2.5446539228339501E-2</v>
      </c>
      <c r="AD199">
        <f t="shared" si="48"/>
        <v>2.5323642047528884E-2</v>
      </c>
      <c r="AE199">
        <f t="shared" si="48"/>
        <v>2.5373418833174163E-2</v>
      </c>
      <c r="AF199">
        <f t="shared" si="48"/>
        <v>2.5267386381294093E-2</v>
      </c>
      <c r="AG199">
        <f t="shared" si="48"/>
        <v>1.4717348927875241E-5</v>
      </c>
    </row>
    <row r="200" spans="1:33" x14ac:dyDescent="0.2">
      <c r="A200" t="str">
        <f t="shared" si="46"/>
        <v>Compact Cars</v>
      </c>
      <c r="B200">
        <f t="shared" ref="B200:AG200" si="49">IF(B107=0,"",B31)</f>
        <v>0.1059348993973553</v>
      </c>
      <c r="C200">
        <f t="shared" si="49"/>
        <v>0.12833204358720415</v>
      </c>
      <c r="D200">
        <f t="shared" si="49"/>
        <v>0.11972937661059782</v>
      </c>
      <c r="E200">
        <f t="shared" si="49"/>
        <v>0.11228274511847412</v>
      </c>
      <c r="F200">
        <f t="shared" si="49"/>
        <v>0.10887798027368617</v>
      </c>
      <c r="G200">
        <f t="shared" si="49"/>
        <v>0.10592934173584231</v>
      </c>
      <c r="H200">
        <f t="shared" si="49"/>
        <v>0.10405878100681919</v>
      </c>
      <c r="I200">
        <f t="shared" si="49"/>
        <v>0.10233691073229115</v>
      </c>
      <c r="J200">
        <f t="shared" si="49"/>
        <v>9.9663938663370408E-2</v>
      </c>
      <c r="K200">
        <f t="shared" si="49"/>
        <v>9.762528089979465E-2</v>
      </c>
      <c r="L200">
        <f t="shared" si="49"/>
        <v>9.7095187176970285E-2</v>
      </c>
      <c r="M200">
        <f t="shared" si="49"/>
        <v>9.2881764958494539E-2</v>
      </c>
      <c r="N200">
        <f t="shared" si="49"/>
        <v>9.1791851083401557E-2</v>
      </c>
      <c r="O200">
        <f t="shared" si="49"/>
        <v>8.9879770036087853E-2</v>
      </c>
      <c r="P200">
        <f t="shared" si="49"/>
        <v>8.8794914349591608E-2</v>
      </c>
      <c r="Q200">
        <f t="shared" si="49"/>
        <v>8.6351690334386652E-2</v>
      </c>
      <c r="R200">
        <f t="shared" si="49"/>
        <v>8.5659263256651991E-2</v>
      </c>
      <c r="S200">
        <f t="shared" si="49"/>
        <v>8.4880429486835191E-2</v>
      </c>
      <c r="T200">
        <f t="shared" si="49"/>
        <v>8.4083956775651419E-2</v>
      </c>
      <c r="U200">
        <f t="shared" si="49"/>
        <v>8.3054888615661168E-2</v>
      </c>
      <c r="V200">
        <f t="shared" si="49"/>
        <v>8.2722995355181572E-2</v>
      </c>
      <c r="W200">
        <f t="shared" si="49"/>
        <v>8.2161200750227023E-2</v>
      </c>
      <c r="X200">
        <f t="shared" si="49"/>
        <v>8.1591405554098412E-2</v>
      </c>
      <c r="Y200">
        <f t="shared" si="49"/>
        <v>8.1363364557754697E-2</v>
      </c>
      <c r="Z200">
        <f t="shared" si="49"/>
        <v>8.1127060250799854E-2</v>
      </c>
      <c r="AA200">
        <f t="shared" si="49"/>
        <v>8.1009301133177683E-2</v>
      </c>
      <c r="AB200">
        <f t="shared" si="49"/>
        <v>8.0459559130615296E-2</v>
      </c>
      <c r="AC200">
        <f t="shared" si="49"/>
        <v>8.0321235819096351E-2</v>
      </c>
      <c r="AD200">
        <f t="shared" si="49"/>
        <v>7.9968710365375062E-2</v>
      </c>
      <c r="AE200">
        <f t="shared" si="49"/>
        <v>8.0023294350089064E-2</v>
      </c>
      <c r="AF200">
        <f t="shared" si="49"/>
        <v>7.9710288483100356E-2</v>
      </c>
      <c r="AG200">
        <f t="shared" si="49"/>
        <v>8.8304093567251447E-6</v>
      </c>
    </row>
    <row r="201" spans="1:33" x14ac:dyDescent="0.2">
      <c r="A201" t="str">
        <f t="shared" si="46"/>
        <v>Midsize Cars</v>
      </c>
      <c r="B201">
        <f t="shared" ref="B201:AG201" si="50">IF(B108=0,"",B32)</f>
        <v>0.33951734155481927</v>
      </c>
      <c r="C201">
        <f t="shared" si="50"/>
        <v>0.27770854166254583</v>
      </c>
      <c r="D201">
        <f t="shared" si="50"/>
        <v>0.2757074977806665</v>
      </c>
      <c r="E201">
        <f t="shared" si="50"/>
        <v>0.27691716281167023</v>
      </c>
      <c r="F201">
        <f t="shared" si="50"/>
        <v>0.26883694497753474</v>
      </c>
      <c r="G201">
        <f t="shared" si="50"/>
        <v>0.26155848301453744</v>
      </c>
      <c r="H201">
        <f t="shared" si="50"/>
        <v>0.25441234221337716</v>
      </c>
      <c r="I201">
        <f t="shared" si="50"/>
        <v>0.24652010585730841</v>
      </c>
      <c r="J201">
        <f t="shared" si="50"/>
        <v>0.24146540271084396</v>
      </c>
      <c r="K201">
        <f t="shared" si="50"/>
        <v>0.23555529357690025</v>
      </c>
      <c r="L201">
        <f t="shared" si="50"/>
        <v>0.22715004375565431</v>
      </c>
      <c r="M201">
        <f t="shared" si="50"/>
        <v>0.22713931478993632</v>
      </c>
      <c r="N201">
        <f t="shared" si="50"/>
        <v>0.22100774825563663</v>
      </c>
      <c r="O201">
        <f t="shared" si="50"/>
        <v>0.21731673792284137</v>
      </c>
      <c r="P201">
        <f t="shared" si="50"/>
        <v>0.21252691717426062</v>
      </c>
      <c r="Q201">
        <f t="shared" si="50"/>
        <v>0.21160763051400799</v>
      </c>
      <c r="R201">
        <f t="shared" si="50"/>
        <v>0.20762679792237648</v>
      </c>
      <c r="S201">
        <f t="shared" si="50"/>
        <v>0.20459705070229237</v>
      </c>
      <c r="T201">
        <f t="shared" si="50"/>
        <v>0.20244816037345231</v>
      </c>
      <c r="U201">
        <f t="shared" si="50"/>
        <v>0.20130487746556919</v>
      </c>
      <c r="V201">
        <f t="shared" si="50"/>
        <v>0.19913218637288321</v>
      </c>
      <c r="W201">
        <f t="shared" si="50"/>
        <v>0.19793642902370806</v>
      </c>
      <c r="X201">
        <f t="shared" si="50"/>
        <v>0.19720404793152893</v>
      </c>
      <c r="Y201">
        <f t="shared" si="50"/>
        <v>0.19596348929834267</v>
      </c>
      <c r="Z201">
        <f t="shared" si="50"/>
        <v>0.19506745847587401</v>
      </c>
      <c r="AA201">
        <f t="shared" si="50"/>
        <v>0.19405893019016934</v>
      </c>
      <c r="AB201">
        <f t="shared" si="50"/>
        <v>0.19415311455520251</v>
      </c>
      <c r="AC201">
        <f t="shared" si="50"/>
        <v>0.19337854934758331</v>
      </c>
      <c r="AD201">
        <f t="shared" si="50"/>
        <v>0.19304550774204859</v>
      </c>
      <c r="AE201">
        <f t="shared" si="50"/>
        <v>0.19183184408294932</v>
      </c>
      <c r="AF201">
        <f t="shared" si="50"/>
        <v>0.19134287169558065</v>
      </c>
      <c r="AG201">
        <f t="shared" si="50"/>
        <v>-2.060428849902534E-5</v>
      </c>
    </row>
    <row r="202" spans="1:33" x14ac:dyDescent="0.2">
      <c r="A202" t="str">
        <f t="shared" si="46"/>
        <v>Large Cars</v>
      </c>
      <c r="B202">
        <f t="shared" ref="B202:AG202" si="51">IF(B109=0,"",B33)</f>
        <v>0.14045272818149226</v>
      </c>
      <c r="C202">
        <f t="shared" si="51"/>
        <v>9.495656484762198E-2</v>
      </c>
      <c r="D202">
        <f t="shared" si="51"/>
        <v>9.9387969221002209E-2</v>
      </c>
      <c r="E202">
        <f t="shared" si="51"/>
        <v>0.10067164540075493</v>
      </c>
      <c r="F202">
        <f t="shared" si="51"/>
        <v>9.710475553562288E-2</v>
      </c>
      <c r="G202">
        <f t="shared" si="51"/>
        <v>9.4342835942337763E-2</v>
      </c>
      <c r="H202">
        <f t="shared" si="51"/>
        <v>9.0793323842530346E-2</v>
      </c>
      <c r="I202">
        <f t="shared" si="51"/>
        <v>8.7223272404358676E-2</v>
      </c>
      <c r="J202">
        <f t="shared" si="51"/>
        <v>8.5339778752814247E-2</v>
      </c>
      <c r="K202">
        <f t="shared" si="51"/>
        <v>8.282693529282395E-2</v>
      </c>
      <c r="L202">
        <f t="shared" si="51"/>
        <v>7.8880527290538044E-2</v>
      </c>
      <c r="M202">
        <f t="shared" si="51"/>
        <v>7.9682778828937914E-2</v>
      </c>
      <c r="N202">
        <f t="shared" si="51"/>
        <v>7.6958297618177879E-2</v>
      </c>
      <c r="O202">
        <f t="shared" si="51"/>
        <v>7.5583724485308576E-2</v>
      </c>
      <c r="P202">
        <f t="shared" si="51"/>
        <v>7.3557736569346166E-2</v>
      </c>
      <c r="Q202">
        <f t="shared" si="51"/>
        <v>7.3663760904129197E-2</v>
      </c>
      <c r="R202">
        <f t="shared" si="51"/>
        <v>7.186751584501673E-2</v>
      </c>
      <c r="S202">
        <f t="shared" si="51"/>
        <v>7.0548332071512537E-2</v>
      </c>
      <c r="T202">
        <f t="shared" si="51"/>
        <v>6.9644212973089314E-2</v>
      </c>
      <c r="U202">
        <f t="shared" si="51"/>
        <v>6.929746668751291E-2</v>
      </c>
      <c r="V202">
        <f t="shared" si="51"/>
        <v>6.8298787124113441E-2</v>
      </c>
      <c r="W202">
        <f t="shared" si="51"/>
        <v>6.7799452996592818E-2</v>
      </c>
      <c r="X202">
        <f t="shared" si="51"/>
        <v>6.7514801676135855E-2</v>
      </c>
      <c r="Y202">
        <f t="shared" si="51"/>
        <v>6.692498017176772E-2</v>
      </c>
      <c r="Z202">
        <f t="shared" si="51"/>
        <v>6.6480631856808109E-2</v>
      </c>
      <c r="AA202">
        <f t="shared" si="51"/>
        <v>6.5991105643889283E-2</v>
      </c>
      <c r="AB202">
        <f t="shared" si="51"/>
        <v>6.6077476261934193E-2</v>
      </c>
      <c r="AC202">
        <f t="shared" si="51"/>
        <v>6.5681619140876626E-2</v>
      </c>
      <c r="AD202">
        <f t="shared" si="51"/>
        <v>6.5593385687810993E-2</v>
      </c>
      <c r="AE202">
        <f t="shared" si="51"/>
        <v>6.4951450740908856E-2</v>
      </c>
      <c r="AF202">
        <f t="shared" si="51"/>
        <v>6.4793619327441501E-2</v>
      </c>
      <c r="AG202">
        <f t="shared" si="51"/>
        <v>-3.8265107212475619E-5</v>
      </c>
    </row>
    <row r="203" spans="1:33" x14ac:dyDescent="0.2">
      <c r="A203" t="str">
        <f t="shared" si="46"/>
        <v>Two Seater Cars</v>
      </c>
      <c r="B203">
        <f t="shared" ref="B203:AG203" si="52">IF(B110=0,"",B34)</f>
        <v>8.3904796794941772E-3</v>
      </c>
      <c r="C203">
        <f t="shared" si="52"/>
        <v>7.3246641436548517E-3</v>
      </c>
      <c r="D203">
        <f t="shared" si="52"/>
        <v>7.3663517087888151E-3</v>
      </c>
      <c r="E203">
        <f t="shared" si="52"/>
        <v>7.2710921917463756E-3</v>
      </c>
      <c r="F203">
        <f t="shared" si="52"/>
        <v>7.0949100429764014E-3</v>
      </c>
      <c r="G203">
        <f t="shared" si="52"/>
        <v>6.9664471917086288E-3</v>
      </c>
      <c r="H203">
        <f t="shared" si="52"/>
        <v>6.7957848735309776E-3</v>
      </c>
      <c r="I203">
        <f t="shared" si="52"/>
        <v>6.6034128084873243E-3</v>
      </c>
      <c r="J203">
        <f t="shared" si="52"/>
        <v>6.4711976652310089E-3</v>
      </c>
      <c r="K203">
        <f t="shared" si="52"/>
        <v>6.3311311006233519E-3</v>
      </c>
      <c r="L203">
        <f t="shared" si="52"/>
        <v>6.176349214686975E-3</v>
      </c>
      <c r="M203">
        <f t="shared" si="52"/>
        <v>6.1141843534913611E-3</v>
      </c>
      <c r="N203">
        <f t="shared" si="52"/>
        <v>5.985714530880119E-3</v>
      </c>
      <c r="O203">
        <f t="shared" si="52"/>
        <v>5.8873778523724852E-3</v>
      </c>
      <c r="P203">
        <f t="shared" si="52"/>
        <v>5.7781188834219168E-3</v>
      </c>
      <c r="Q203">
        <f t="shared" si="52"/>
        <v>5.7224706906056876E-3</v>
      </c>
      <c r="R203">
        <f t="shared" si="52"/>
        <v>5.6383967314078244E-3</v>
      </c>
      <c r="S203">
        <f t="shared" si="52"/>
        <v>5.5693190714475134E-3</v>
      </c>
      <c r="T203">
        <f t="shared" si="52"/>
        <v>5.5147657204875694E-3</v>
      </c>
      <c r="U203">
        <f t="shared" si="52"/>
        <v>5.4799172490211595E-3</v>
      </c>
      <c r="V203">
        <f t="shared" si="52"/>
        <v>5.4354407827031416E-3</v>
      </c>
      <c r="W203">
        <f t="shared" si="52"/>
        <v>5.4052050311938632E-3</v>
      </c>
      <c r="X203">
        <f t="shared" si="52"/>
        <v>5.3836917702806122E-3</v>
      </c>
      <c r="Y203">
        <f t="shared" si="52"/>
        <v>5.3592991798908527E-3</v>
      </c>
      <c r="Z203">
        <f t="shared" si="52"/>
        <v>5.3393476690577297E-3</v>
      </c>
      <c r="AA203">
        <f t="shared" si="52"/>
        <v>5.321029544828825E-3</v>
      </c>
      <c r="AB203">
        <f t="shared" si="52"/>
        <v>5.3148009067323166E-3</v>
      </c>
      <c r="AC203">
        <f t="shared" si="52"/>
        <v>5.2995234059013338E-3</v>
      </c>
      <c r="AD203">
        <f t="shared" si="52"/>
        <v>5.2916143946722619E-3</v>
      </c>
      <c r="AE203">
        <f t="shared" si="52"/>
        <v>5.270488825882047E-3</v>
      </c>
      <c r="AF203">
        <f t="shared" si="52"/>
        <v>5.2557494565208546E-3</v>
      </c>
      <c r="AG203">
        <f t="shared" si="52"/>
        <v>-8.8304093567251447E-6</v>
      </c>
    </row>
    <row r="204" spans="1:33" x14ac:dyDescent="0.2">
      <c r="A204" t="str">
        <f t="shared" si="46"/>
        <v>Small Crossover Cars</v>
      </c>
      <c r="B204">
        <f t="shared" ref="B204:AG204" si="53">IF(B111=0,"",B35)</f>
        <v>0.16280081736449564</v>
      </c>
      <c r="C204">
        <f t="shared" si="53"/>
        <v>0.22092327260487277</v>
      </c>
      <c r="D204">
        <f t="shared" si="53"/>
        <v>0.21031245233227722</v>
      </c>
      <c r="E204">
        <f t="shared" si="53"/>
        <v>0.19922614457493795</v>
      </c>
      <c r="F204">
        <f t="shared" si="53"/>
        <v>0.19720523504464677</v>
      </c>
      <c r="G204">
        <f t="shared" si="53"/>
        <v>0.1940509531440506</v>
      </c>
      <c r="H204">
        <f t="shared" si="53"/>
        <v>0.19247267441650145</v>
      </c>
      <c r="I204">
        <f t="shared" si="53"/>
        <v>0.19226462875336578</v>
      </c>
      <c r="J204">
        <f t="shared" si="53"/>
        <v>0.18890193688336282</v>
      </c>
      <c r="K204">
        <f t="shared" si="53"/>
        <v>0.18671609177317658</v>
      </c>
      <c r="L204">
        <f t="shared" si="53"/>
        <v>0.18737122593695477</v>
      </c>
      <c r="M204">
        <f t="shared" si="53"/>
        <v>0.17990193185045536</v>
      </c>
      <c r="N204">
        <f t="shared" si="53"/>
        <v>0.17921681650068036</v>
      </c>
      <c r="O204">
        <f t="shared" si="53"/>
        <v>0.17651261281553565</v>
      </c>
      <c r="P204">
        <f t="shared" si="53"/>
        <v>0.17561627146468209</v>
      </c>
      <c r="Q204">
        <f t="shared" si="53"/>
        <v>0.17135432728313496</v>
      </c>
      <c r="R204">
        <f t="shared" si="53"/>
        <v>0.17101647248318375</v>
      </c>
      <c r="S204">
        <f t="shared" si="53"/>
        <v>0.1703682761227909</v>
      </c>
      <c r="T204">
        <f t="shared" si="53"/>
        <v>0.16955351817989653</v>
      </c>
      <c r="U204">
        <f t="shared" si="53"/>
        <v>0.16812479740843078</v>
      </c>
      <c r="V204">
        <f t="shared" si="53"/>
        <v>0.16823910807331718</v>
      </c>
      <c r="W204">
        <f t="shared" si="53"/>
        <v>0.16775675684953667</v>
      </c>
      <c r="X204">
        <f t="shared" si="53"/>
        <v>0.1671807167117299</v>
      </c>
      <c r="Y204">
        <f t="shared" si="53"/>
        <v>0.1673631462429897</v>
      </c>
      <c r="Z204">
        <f t="shared" si="53"/>
        <v>0.16749019900301937</v>
      </c>
      <c r="AA204">
        <f t="shared" si="53"/>
        <v>0.1678635748544309</v>
      </c>
      <c r="AB204">
        <f t="shared" si="53"/>
        <v>0.16717770600571674</v>
      </c>
      <c r="AC204">
        <f t="shared" si="53"/>
        <v>0.16744130580827099</v>
      </c>
      <c r="AD204">
        <f t="shared" si="53"/>
        <v>0.16718376306320623</v>
      </c>
      <c r="AE204">
        <f t="shared" si="53"/>
        <v>0.16787418352676567</v>
      </c>
      <c r="AF204">
        <f t="shared" si="53"/>
        <v>0.16770501873803192</v>
      </c>
      <c r="AG204">
        <f t="shared" si="53"/>
        <v>4.120857699805068E-5</v>
      </c>
    </row>
    <row r="205" spans="1:33" x14ac:dyDescent="0.2">
      <c r="A205" t="str">
        <f t="shared" si="46"/>
        <v>Large Crossover Cars</v>
      </c>
      <c r="B205">
        <f t="shared" ref="B205:AG205" si="54">IF(B112=0,"",B36)</f>
        <v>4.5263580465347737E-2</v>
      </c>
      <c r="C205">
        <f t="shared" si="54"/>
        <v>3.9629322148016448E-2</v>
      </c>
      <c r="D205">
        <f t="shared" si="54"/>
        <v>4.1394175830148969E-2</v>
      </c>
      <c r="E205">
        <f t="shared" si="54"/>
        <v>4.2247212789153145E-2</v>
      </c>
      <c r="F205">
        <f t="shared" si="54"/>
        <v>4.2084454833237944E-2</v>
      </c>
      <c r="G205">
        <f t="shared" si="54"/>
        <v>4.1803029207031502E-2</v>
      </c>
      <c r="H205">
        <f t="shared" si="54"/>
        <v>4.1226665255114384E-2</v>
      </c>
      <c r="I205">
        <f t="shared" si="54"/>
        <v>4.0755649723311499E-2</v>
      </c>
      <c r="J205">
        <f t="shared" si="54"/>
        <v>4.0411030644029088E-2</v>
      </c>
      <c r="K205">
        <f t="shared" si="54"/>
        <v>3.9891758566655722E-2</v>
      </c>
      <c r="L205">
        <f t="shared" si="54"/>
        <v>3.8940530829991805E-2</v>
      </c>
      <c r="M205">
        <f t="shared" si="54"/>
        <v>3.9207405788954201E-2</v>
      </c>
      <c r="N205">
        <f t="shared" si="54"/>
        <v>3.8528640950495109E-2</v>
      </c>
      <c r="O205">
        <f t="shared" si="54"/>
        <v>3.8191026627392738E-2</v>
      </c>
      <c r="P205">
        <f t="shared" si="54"/>
        <v>3.7709838044923623E-2</v>
      </c>
      <c r="Q205">
        <f t="shared" si="54"/>
        <v>3.7782598271549409E-2</v>
      </c>
      <c r="R205">
        <f t="shared" si="54"/>
        <v>3.7362532890459585E-2</v>
      </c>
      <c r="S205">
        <f t="shared" si="54"/>
        <v>3.710736435355632E-2</v>
      </c>
      <c r="T205">
        <f t="shared" si="54"/>
        <v>3.6898002799639978E-2</v>
      </c>
      <c r="U205">
        <f t="shared" si="54"/>
        <v>3.691454059989481E-2</v>
      </c>
      <c r="V205">
        <f t="shared" si="54"/>
        <v>3.6739122809741995E-2</v>
      </c>
      <c r="W205">
        <f t="shared" si="54"/>
        <v>3.6726751846118573E-2</v>
      </c>
      <c r="X205">
        <f t="shared" si="54"/>
        <v>3.6742251063826364E-2</v>
      </c>
      <c r="Y205">
        <f t="shared" si="54"/>
        <v>3.6744163747453658E-2</v>
      </c>
      <c r="Z205">
        <f t="shared" si="54"/>
        <v>3.6712540548594255E-2</v>
      </c>
      <c r="AA205">
        <f t="shared" si="54"/>
        <v>3.6697847368530184E-2</v>
      </c>
      <c r="AB205">
        <f t="shared" si="54"/>
        <v>3.6860077171315037E-2</v>
      </c>
      <c r="AC205">
        <f t="shared" si="54"/>
        <v>3.6873947672772654E-2</v>
      </c>
      <c r="AD205">
        <f t="shared" si="54"/>
        <v>3.6962419081788149E-2</v>
      </c>
      <c r="AE205">
        <f t="shared" si="54"/>
        <v>3.6890344333401506E-2</v>
      </c>
      <c r="AF205">
        <f t="shared" si="54"/>
        <v>3.6978180745857098E-2</v>
      </c>
      <c r="AG205">
        <f t="shared" si="54"/>
        <v>1.7660818713450289E-5</v>
      </c>
    </row>
    <row r="206" spans="1:33" x14ac:dyDescent="0.2">
      <c r="A206" t="str">
        <f t="shared" ref="A206:A213" si="55">A113</f>
        <v>Small Pickup</v>
      </c>
      <c r="B206" t="str">
        <f t="shared" ref="B206:AG206" si="56">IF(B113=0,"",B37)</f>
        <v/>
      </c>
      <c r="C206" t="str">
        <f t="shared" si="56"/>
        <v/>
      </c>
      <c r="D206" t="str">
        <f t="shared" si="56"/>
        <v/>
      </c>
      <c r="E206" t="str">
        <f t="shared" si="56"/>
        <v/>
      </c>
      <c r="F206" t="str">
        <f t="shared" si="56"/>
        <v/>
      </c>
      <c r="G206" t="str">
        <f t="shared" si="56"/>
        <v/>
      </c>
      <c r="H206" t="str">
        <f t="shared" si="56"/>
        <v/>
      </c>
      <c r="I206" t="str">
        <f t="shared" si="56"/>
        <v/>
      </c>
      <c r="J206" t="str">
        <f t="shared" si="56"/>
        <v/>
      </c>
      <c r="K206" t="str">
        <f t="shared" si="56"/>
        <v/>
      </c>
      <c r="L206" t="str">
        <f t="shared" si="56"/>
        <v/>
      </c>
      <c r="M206" t="str">
        <f t="shared" si="56"/>
        <v/>
      </c>
      <c r="N206" t="str">
        <f t="shared" si="56"/>
        <v/>
      </c>
      <c r="O206" t="str">
        <f t="shared" si="56"/>
        <v/>
      </c>
      <c r="P206" t="str">
        <f t="shared" si="56"/>
        <v/>
      </c>
      <c r="Q206" t="str">
        <f t="shared" si="56"/>
        <v/>
      </c>
      <c r="R206" t="str">
        <f t="shared" si="56"/>
        <v/>
      </c>
      <c r="S206" t="str">
        <f t="shared" si="56"/>
        <v/>
      </c>
      <c r="T206" t="str">
        <f t="shared" si="56"/>
        <v/>
      </c>
      <c r="U206" t="str">
        <f t="shared" si="56"/>
        <v/>
      </c>
      <c r="V206" t="str">
        <f t="shared" si="56"/>
        <v/>
      </c>
      <c r="W206" t="str">
        <f t="shared" si="56"/>
        <v/>
      </c>
      <c r="X206" t="str">
        <f t="shared" si="56"/>
        <v/>
      </c>
      <c r="Y206" t="str">
        <f t="shared" si="56"/>
        <v/>
      </c>
      <c r="Z206" t="str">
        <f t="shared" si="56"/>
        <v/>
      </c>
      <c r="AA206" t="str">
        <f t="shared" si="56"/>
        <v/>
      </c>
      <c r="AB206" t="str">
        <f t="shared" si="56"/>
        <v/>
      </c>
      <c r="AC206" t="str">
        <f t="shared" si="56"/>
        <v/>
      </c>
      <c r="AD206" t="str">
        <f t="shared" si="56"/>
        <v/>
      </c>
      <c r="AE206" t="str">
        <f t="shared" si="56"/>
        <v/>
      </c>
      <c r="AF206" t="str">
        <f t="shared" si="56"/>
        <v/>
      </c>
      <c r="AG206">
        <f t="shared" si="56"/>
        <v>-5.6452241715399609E-5</v>
      </c>
    </row>
    <row r="207" spans="1:33" x14ac:dyDescent="0.2">
      <c r="A207" t="str">
        <f t="shared" si="55"/>
        <v>Large Pickup</v>
      </c>
      <c r="B207" t="str">
        <f t="shared" ref="B207:AG207" si="57">IF(B114=0,"",B38)</f>
        <v/>
      </c>
      <c r="C207" t="str">
        <f t="shared" si="57"/>
        <v/>
      </c>
      <c r="D207">
        <f t="shared" si="57"/>
        <v>4.157852339822965E-2</v>
      </c>
      <c r="E207">
        <f t="shared" si="57"/>
        <v>4.5423562507128049E-2</v>
      </c>
      <c r="F207">
        <f t="shared" si="57"/>
        <v>4.9519163760510874E-2</v>
      </c>
      <c r="G207">
        <f t="shared" si="57"/>
        <v>5.3278046510851725E-2</v>
      </c>
      <c r="H207">
        <f t="shared" si="57"/>
        <v>5.671313547419838E-2</v>
      </c>
      <c r="I207">
        <f t="shared" si="57"/>
        <v>6.0010087830427161E-2</v>
      </c>
      <c r="J207">
        <f t="shared" si="57"/>
        <v>6.3125620729875029E-2</v>
      </c>
      <c r="K207">
        <f t="shared" si="57"/>
        <v>6.6221766372904931E-2</v>
      </c>
      <c r="L207">
        <f t="shared" si="57"/>
        <v>6.929797126470208E-2</v>
      </c>
      <c r="M207">
        <f t="shared" si="57"/>
        <v>7.1936382811890937E-2</v>
      </c>
      <c r="N207">
        <f t="shared" si="57"/>
        <v>7.4596022590258992E-2</v>
      </c>
      <c r="O207">
        <f t="shared" si="57"/>
        <v>7.6989475310983282E-2</v>
      </c>
      <c r="P207">
        <f t="shared" si="57"/>
        <v>7.9227467314288244E-2</v>
      </c>
      <c r="Q207">
        <f t="shared" si="57"/>
        <v>8.1035767850789961E-2</v>
      </c>
      <c r="R207">
        <f t="shared" si="57"/>
        <v>8.2822290777513158E-2</v>
      </c>
      <c r="S207">
        <f t="shared" si="57"/>
        <v>8.4292752475824975E-2</v>
      </c>
      <c r="T207">
        <f t="shared" si="57"/>
        <v>8.5484976135802651E-2</v>
      </c>
      <c r="U207">
        <f t="shared" si="57"/>
        <v>8.6487762222869691E-2</v>
      </c>
      <c r="V207">
        <f t="shared" si="57"/>
        <v>8.7391075532930032E-2</v>
      </c>
      <c r="W207">
        <f t="shared" si="57"/>
        <v>8.8117921127629756E-2</v>
      </c>
      <c r="X207">
        <f t="shared" si="57"/>
        <v>8.8691958215103131E-2</v>
      </c>
      <c r="Y207">
        <f t="shared" si="57"/>
        <v>8.9225251363327707E-2</v>
      </c>
      <c r="Z207">
        <f t="shared" si="57"/>
        <v>8.9653766073062011E-2</v>
      </c>
      <c r="AA207">
        <f t="shared" si="57"/>
        <v>9.0011393433646447E-2</v>
      </c>
      <c r="AB207">
        <f t="shared" si="57"/>
        <v>9.0306670829648675E-2</v>
      </c>
      <c r="AC207">
        <f t="shared" si="57"/>
        <v>9.0629976277029844E-2</v>
      </c>
      <c r="AD207">
        <f t="shared" si="57"/>
        <v>9.0897062353744632E-2</v>
      </c>
      <c r="AE207">
        <f t="shared" si="57"/>
        <v>9.1249386040622243E-2</v>
      </c>
      <c r="AF207">
        <f t="shared" si="57"/>
        <v>9.1569965270745166E-2</v>
      </c>
      <c r="AG207">
        <f t="shared" si="57"/>
        <v>2.8226120857699805E-5</v>
      </c>
    </row>
    <row r="208" spans="1:33" x14ac:dyDescent="0.2">
      <c r="A208" t="str">
        <f t="shared" si="55"/>
        <v>Small Van</v>
      </c>
      <c r="B208" t="str">
        <f t="shared" ref="B208:AG208" si="58">IF(B115=0,"",B39)</f>
        <v/>
      </c>
      <c r="C208" t="str">
        <f t="shared" si="58"/>
        <v/>
      </c>
      <c r="D208" t="str">
        <f t="shared" si="58"/>
        <v/>
      </c>
      <c r="E208" t="str">
        <f t="shared" si="58"/>
        <v/>
      </c>
      <c r="F208" t="str">
        <f t="shared" si="58"/>
        <v/>
      </c>
      <c r="G208" t="str">
        <f t="shared" si="58"/>
        <v/>
      </c>
      <c r="H208" t="str">
        <f t="shared" si="58"/>
        <v/>
      </c>
      <c r="I208" t="str">
        <f t="shared" si="58"/>
        <v/>
      </c>
      <c r="J208" t="str">
        <f t="shared" si="58"/>
        <v/>
      </c>
      <c r="K208" t="str">
        <f t="shared" si="58"/>
        <v/>
      </c>
      <c r="L208">
        <f t="shared" si="58"/>
        <v>1.2876443999095655E-2</v>
      </c>
      <c r="M208">
        <f t="shared" si="58"/>
        <v>1.2946626400341842E-2</v>
      </c>
      <c r="N208">
        <f t="shared" si="58"/>
        <v>1.35504817500592E-2</v>
      </c>
      <c r="O208">
        <f t="shared" si="58"/>
        <v>1.393995451669885E-2</v>
      </c>
      <c r="P208">
        <f t="shared" si="58"/>
        <v>1.4492549752561963E-2</v>
      </c>
      <c r="Q208">
        <f t="shared" si="58"/>
        <v>1.4549183548977536E-2</v>
      </c>
      <c r="R208">
        <f t="shared" si="58"/>
        <v>1.4948734089834248E-2</v>
      </c>
      <c r="S208">
        <f t="shared" si="58"/>
        <v>1.5259882249239722E-2</v>
      </c>
      <c r="T208">
        <f t="shared" si="58"/>
        <v>1.5473247401277835E-2</v>
      </c>
      <c r="U208">
        <f t="shared" si="58"/>
        <v>1.5554265204703462E-2</v>
      </c>
      <c r="V208">
        <f t="shared" si="58"/>
        <v>1.5780778738283326E-2</v>
      </c>
      <c r="W208">
        <f t="shared" si="58"/>
        <v>1.5884297497399589E-2</v>
      </c>
      <c r="X208">
        <f t="shared" si="58"/>
        <v>1.593206410637792E-2</v>
      </c>
      <c r="Y208">
        <f t="shared" si="58"/>
        <v>1.6050534527072908E-2</v>
      </c>
      <c r="Z208">
        <f t="shared" si="58"/>
        <v>1.613415958641861E-2</v>
      </c>
      <c r="AA208">
        <f t="shared" si="58"/>
        <v>1.6231318999704276E-2</v>
      </c>
      <c r="AB208">
        <f t="shared" si="58"/>
        <v>1.6176467217911793E-2</v>
      </c>
      <c r="AC208">
        <f t="shared" si="58"/>
        <v>1.6247843225667542E-2</v>
      </c>
      <c r="AD208">
        <f t="shared" si="58"/>
        <v>1.6251298268098204E-2</v>
      </c>
      <c r="AE208">
        <f t="shared" si="58"/>
        <v>1.6388618704213983E-2</v>
      </c>
      <c r="AF208">
        <f t="shared" si="58"/>
        <v>1.6420785739368421E-2</v>
      </c>
      <c r="AG208">
        <f t="shared" si="58"/>
        <v>6.3508771929824548E-5</v>
      </c>
    </row>
    <row r="209" spans="1:33" x14ac:dyDescent="0.2">
      <c r="A209" t="str">
        <f t="shared" si="55"/>
        <v>Large Van</v>
      </c>
      <c r="B209" t="str">
        <f t="shared" ref="B209:AG209" si="59">IF(B116=0,"",B40)</f>
        <v/>
      </c>
      <c r="C209" t="str">
        <f t="shared" si="59"/>
        <v/>
      </c>
      <c r="D209" t="str">
        <f t="shared" si="59"/>
        <v/>
      </c>
      <c r="E209" t="str">
        <f t="shared" si="59"/>
        <v/>
      </c>
      <c r="F209" t="str">
        <f t="shared" si="59"/>
        <v/>
      </c>
      <c r="G209" t="str">
        <f t="shared" si="59"/>
        <v/>
      </c>
      <c r="H209" t="str">
        <f t="shared" si="59"/>
        <v/>
      </c>
      <c r="I209" t="str">
        <f t="shared" si="59"/>
        <v/>
      </c>
      <c r="J209" t="str">
        <f t="shared" si="59"/>
        <v/>
      </c>
      <c r="K209" t="str">
        <f t="shared" si="59"/>
        <v/>
      </c>
      <c r="L209" t="str">
        <f t="shared" si="59"/>
        <v/>
      </c>
      <c r="M209" t="str">
        <f t="shared" si="59"/>
        <v/>
      </c>
      <c r="N209" t="str">
        <f t="shared" si="59"/>
        <v/>
      </c>
      <c r="O209" t="str">
        <f t="shared" si="59"/>
        <v/>
      </c>
      <c r="P209" t="str">
        <f t="shared" si="59"/>
        <v/>
      </c>
      <c r="Q209" t="str">
        <f t="shared" si="59"/>
        <v/>
      </c>
      <c r="R209" t="str">
        <f t="shared" si="59"/>
        <v/>
      </c>
      <c r="S209" t="str">
        <f t="shared" si="59"/>
        <v/>
      </c>
      <c r="T209" t="str">
        <f t="shared" si="59"/>
        <v/>
      </c>
      <c r="U209" t="str">
        <f t="shared" si="59"/>
        <v/>
      </c>
      <c r="V209" t="str">
        <f t="shared" si="59"/>
        <v/>
      </c>
      <c r="W209" t="str">
        <f t="shared" si="59"/>
        <v/>
      </c>
      <c r="X209" t="str">
        <f t="shared" si="59"/>
        <v/>
      </c>
      <c r="Y209" t="str">
        <f t="shared" si="59"/>
        <v/>
      </c>
      <c r="Z209" t="str">
        <f t="shared" si="59"/>
        <v/>
      </c>
      <c r="AA209" t="str">
        <f t="shared" si="59"/>
        <v/>
      </c>
      <c r="AB209" t="str">
        <f t="shared" si="59"/>
        <v/>
      </c>
      <c r="AC209" t="str">
        <f t="shared" si="59"/>
        <v/>
      </c>
      <c r="AD209" t="str">
        <f t="shared" si="59"/>
        <v/>
      </c>
      <c r="AE209" t="str">
        <f t="shared" si="59"/>
        <v/>
      </c>
      <c r="AF209" t="str">
        <f t="shared" si="59"/>
        <v/>
      </c>
      <c r="AG209">
        <f t="shared" si="59"/>
        <v>-1.4113060428849902E-5</v>
      </c>
    </row>
    <row r="210" spans="1:33" x14ac:dyDescent="0.2">
      <c r="A210" t="str">
        <f t="shared" si="55"/>
        <v>Small Utility</v>
      </c>
      <c r="B210">
        <f t="shared" ref="B210:AG210" si="60">IF(B117=0,"",B41)</f>
        <v>8.1253138724290928E-3</v>
      </c>
      <c r="C210">
        <f t="shared" si="60"/>
        <v>8.212662247333035E-3</v>
      </c>
      <c r="D210">
        <f t="shared" si="60"/>
        <v>9.1317036792589699E-3</v>
      </c>
      <c r="E210">
        <f t="shared" si="60"/>
        <v>9.9066394239028053E-3</v>
      </c>
      <c r="F210">
        <f t="shared" si="60"/>
        <v>1.0579600212600191E-2</v>
      </c>
      <c r="G210">
        <f t="shared" si="60"/>
        <v>1.132017973885768E-2</v>
      </c>
      <c r="H210">
        <f t="shared" si="60"/>
        <v>1.178843866324902E-2</v>
      </c>
      <c r="I210">
        <f t="shared" si="60"/>
        <v>1.2292294326548502E-2</v>
      </c>
      <c r="J210">
        <f t="shared" si="60"/>
        <v>1.2826317119036607E-2</v>
      </c>
      <c r="K210">
        <f t="shared" si="60"/>
        <v>1.3325834174258385E-2</v>
      </c>
      <c r="L210">
        <f t="shared" si="60"/>
        <v>1.3765811163090995E-2</v>
      </c>
      <c r="M210">
        <f t="shared" si="60"/>
        <v>1.4283182112844468E-2</v>
      </c>
      <c r="N210">
        <f t="shared" si="60"/>
        <v>1.4668088749663766E-2</v>
      </c>
      <c r="O210">
        <f t="shared" si="60"/>
        <v>1.5051143407304183E-2</v>
      </c>
      <c r="P210">
        <f t="shared" si="60"/>
        <v>1.5346506886709608E-2</v>
      </c>
      <c r="Q210">
        <f t="shared" si="60"/>
        <v>1.5689536956448268E-2</v>
      </c>
      <c r="R210">
        <f t="shared" si="60"/>
        <v>1.5903558519873892E-2</v>
      </c>
      <c r="S210">
        <f t="shared" si="60"/>
        <v>1.6088596795642451E-2</v>
      </c>
      <c r="T210">
        <f t="shared" si="60"/>
        <v>1.6238898134260989E-2</v>
      </c>
      <c r="U210">
        <f t="shared" si="60"/>
        <v>1.6376523790303067E-2</v>
      </c>
      <c r="V210">
        <f t="shared" si="60"/>
        <v>1.6455643267006107E-2</v>
      </c>
      <c r="W210">
        <f t="shared" si="60"/>
        <v>1.652536062902164E-2</v>
      </c>
      <c r="X210">
        <f t="shared" si="60"/>
        <v>1.658211581055279E-2</v>
      </c>
      <c r="Y210">
        <f t="shared" si="60"/>
        <v>1.6601703558081632E-2</v>
      </c>
      <c r="Z210">
        <f t="shared" si="60"/>
        <v>1.6613103087842872E-2</v>
      </c>
      <c r="AA210">
        <f t="shared" si="60"/>
        <v>1.6613871857841578E-2</v>
      </c>
      <c r="AB210">
        <f t="shared" si="60"/>
        <v>1.6634265200433023E-2</v>
      </c>
      <c r="AC210">
        <f t="shared" si="60"/>
        <v>1.6628126767118025E-2</v>
      </c>
      <c r="AD210">
        <f t="shared" si="60"/>
        <v>1.6643772429385723E-2</v>
      </c>
      <c r="AE210">
        <f t="shared" si="60"/>
        <v>1.663051171193166E-2</v>
      </c>
      <c r="AF210">
        <f t="shared" si="60"/>
        <v>1.6641403280813091E-2</v>
      </c>
      <c r="AG210">
        <f t="shared" si="60"/>
        <v>-5.6452241715399609E-5</v>
      </c>
    </row>
    <row r="211" spans="1:33" x14ac:dyDescent="0.2">
      <c r="A211" t="str">
        <f t="shared" si="55"/>
        <v>Large Utility</v>
      </c>
      <c r="B211">
        <f t="shared" ref="B211:AG211" si="61">IF(B118=0,"",B42)</f>
        <v>7.8524297683963355E-3</v>
      </c>
      <c r="C211">
        <f t="shared" si="61"/>
        <v>8.7226037361095663E-3</v>
      </c>
      <c r="D211">
        <f t="shared" si="61"/>
        <v>9.6240251330173138E-3</v>
      </c>
      <c r="E211">
        <f t="shared" si="61"/>
        <v>1.0359657839294566E-2</v>
      </c>
      <c r="F211">
        <f t="shared" si="61"/>
        <v>1.1124005448043808E-2</v>
      </c>
      <c r="G211">
        <f t="shared" si="61"/>
        <v>1.1865511904176156E-2</v>
      </c>
      <c r="H211">
        <f t="shared" si="61"/>
        <v>1.2509720549015814E-2</v>
      </c>
      <c r="I211">
        <f t="shared" si="61"/>
        <v>1.3125611702190655E-2</v>
      </c>
      <c r="J211">
        <f t="shared" si="61"/>
        <v>1.3720036845782154E-2</v>
      </c>
      <c r="K211">
        <f t="shared" si="61"/>
        <v>1.4300468676121132E-2</v>
      </c>
      <c r="L211">
        <f t="shared" si="61"/>
        <v>1.4872262696331707E-2</v>
      </c>
      <c r="M211">
        <f t="shared" si="61"/>
        <v>1.5355757272207069E-2</v>
      </c>
      <c r="N211">
        <f t="shared" si="61"/>
        <v>1.5845655624152008E-2</v>
      </c>
      <c r="O211">
        <f t="shared" si="61"/>
        <v>1.6280824454122107E-2</v>
      </c>
      <c r="P211">
        <f t="shared" si="61"/>
        <v>1.6670821448523863E-2</v>
      </c>
      <c r="Q211">
        <f t="shared" si="61"/>
        <v>1.6992404358015016E-2</v>
      </c>
      <c r="R211">
        <f t="shared" si="61"/>
        <v>1.7289198732522139E-2</v>
      </c>
      <c r="S211">
        <f t="shared" si="61"/>
        <v>1.7536769777987089E-2</v>
      </c>
      <c r="T211">
        <f t="shared" si="61"/>
        <v>1.772740222170582E-2</v>
      </c>
      <c r="U211">
        <f t="shared" si="61"/>
        <v>1.7880264951054797E-2</v>
      </c>
      <c r="V211">
        <f t="shared" si="61"/>
        <v>1.8014245484749981E-2</v>
      </c>
      <c r="W211">
        <f t="shared" si="61"/>
        <v>1.8109523153277681E-2</v>
      </c>
      <c r="X211">
        <f t="shared" si="61"/>
        <v>1.8180972044050992E-2</v>
      </c>
      <c r="Y211">
        <f t="shared" si="61"/>
        <v>1.8237624547443602E-2</v>
      </c>
      <c r="Z211">
        <f t="shared" si="61"/>
        <v>1.8277249767406398E-2</v>
      </c>
      <c r="AA211">
        <f t="shared" si="61"/>
        <v>1.8310149619788545E-2</v>
      </c>
      <c r="AB211">
        <f t="shared" si="61"/>
        <v>1.8325263452840444E-2</v>
      </c>
      <c r="AC211">
        <f t="shared" si="61"/>
        <v>1.8346005068540876E-2</v>
      </c>
      <c r="AD211">
        <f t="shared" si="61"/>
        <v>1.836980300176785E-2</v>
      </c>
      <c r="AE211">
        <f t="shared" si="61"/>
        <v>1.8398493628259634E-2</v>
      </c>
      <c r="AF211">
        <f t="shared" si="61"/>
        <v>1.8422951157386243E-2</v>
      </c>
      <c r="AG211">
        <f t="shared" si="61"/>
        <v>-2.8226120857699805E-5</v>
      </c>
    </row>
    <row r="212" spans="1:33" x14ac:dyDescent="0.2">
      <c r="A212" t="str">
        <f t="shared" si="55"/>
        <v>Small Crossover Trucks</v>
      </c>
      <c r="B212">
        <f t="shared" ref="B212:AG212" si="62">IF(B119=0,"",B43)</f>
        <v>3.7696361740607316E-2</v>
      </c>
      <c r="C212">
        <f t="shared" si="62"/>
        <v>4.0876167639598837E-2</v>
      </c>
      <c r="D212">
        <f t="shared" si="62"/>
        <v>4.5868711404300072E-2</v>
      </c>
      <c r="E212">
        <f t="shared" si="62"/>
        <v>5.0277266012339658E-2</v>
      </c>
      <c r="F212">
        <f t="shared" si="62"/>
        <v>5.4432377980405323E-2</v>
      </c>
      <c r="G212">
        <f t="shared" si="62"/>
        <v>5.8449237352729749E-2</v>
      </c>
      <c r="H212">
        <f t="shared" si="62"/>
        <v>6.1872665012139096E-2</v>
      </c>
      <c r="I212">
        <f t="shared" si="62"/>
        <v>6.5155282289543343E-2</v>
      </c>
      <c r="J212">
        <f t="shared" si="62"/>
        <v>6.846786523641811E-2</v>
      </c>
      <c r="K212">
        <f t="shared" si="62"/>
        <v>7.1628460694694543E-2</v>
      </c>
      <c r="L212">
        <f t="shared" si="62"/>
        <v>7.4513459155069239E-2</v>
      </c>
      <c r="M212">
        <f t="shared" si="62"/>
        <v>7.7574575224581971E-2</v>
      </c>
      <c r="N212">
        <f t="shared" si="62"/>
        <v>8.0143800890389708E-2</v>
      </c>
      <c r="O212">
        <f t="shared" si="62"/>
        <v>8.2617619076348514E-2</v>
      </c>
      <c r="P212">
        <f t="shared" si="62"/>
        <v>8.4706831322603038E-2</v>
      </c>
      <c r="Q212">
        <f t="shared" si="62"/>
        <v>8.68261346388748E-2</v>
      </c>
      <c r="R212">
        <f t="shared" si="62"/>
        <v>8.8443396662548787E-2</v>
      </c>
      <c r="S212">
        <f t="shared" si="62"/>
        <v>8.9840721359257539E-2</v>
      </c>
      <c r="T212">
        <f t="shared" si="62"/>
        <v>9.1043559188359616E-2</v>
      </c>
      <c r="U212">
        <f t="shared" si="62"/>
        <v>9.2095043182412406E-2</v>
      </c>
      <c r="V212">
        <f t="shared" si="62"/>
        <v>9.2890904321085585E-2</v>
      </c>
      <c r="W212">
        <f t="shared" si="62"/>
        <v>9.3582482067268449E-2</v>
      </c>
      <c r="X212">
        <f t="shared" si="62"/>
        <v>9.4169664073980697E-2</v>
      </c>
      <c r="Y212">
        <f t="shared" si="62"/>
        <v>9.4582620691094729E-2</v>
      </c>
      <c r="Z212">
        <f t="shared" si="62"/>
        <v>9.4931381233524112E-2</v>
      </c>
      <c r="AA212">
        <f t="shared" si="62"/>
        <v>9.5212013774756313E-2</v>
      </c>
      <c r="AB212">
        <f t="shared" si="62"/>
        <v>9.5536330820448975E-2</v>
      </c>
      <c r="AC212">
        <f t="shared" si="62"/>
        <v>9.5762572349416417E-2</v>
      </c>
      <c r="AD212">
        <f t="shared" si="62"/>
        <v>9.6058170651250413E-2</v>
      </c>
      <c r="AE212">
        <f t="shared" si="62"/>
        <v>9.6259259283647952E-2</v>
      </c>
      <c r="AF212">
        <f t="shared" si="62"/>
        <v>9.6538228005933938E-2</v>
      </c>
      <c r="AG212">
        <f t="shared" si="62"/>
        <v>-7.0565302144249512E-6</v>
      </c>
    </row>
    <row r="213" spans="1:33" x14ac:dyDescent="0.2">
      <c r="A213" t="str">
        <f t="shared" si="55"/>
        <v>Large Crossover Trucks</v>
      </c>
      <c r="B213">
        <f t="shared" ref="B213:AG213" si="63">IF(B120=0,"",B44)</f>
        <v>5.9372632159122765E-2</v>
      </c>
      <c r="C213">
        <f t="shared" si="63"/>
        <v>6.7679877102872529E-2</v>
      </c>
      <c r="D213">
        <f t="shared" si="63"/>
        <v>7.4837498138483102E-2</v>
      </c>
      <c r="E213">
        <f t="shared" si="63"/>
        <v>8.1358821091916708E-2</v>
      </c>
      <c r="F213">
        <f t="shared" si="63"/>
        <v>8.7970726306613747E-2</v>
      </c>
      <c r="G213">
        <f t="shared" si="63"/>
        <v>9.4331368378029759E-2</v>
      </c>
      <c r="H213">
        <f t="shared" si="63"/>
        <v>9.9971175085747446E-2</v>
      </c>
      <c r="I213">
        <f t="shared" si="63"/>
        <v>0.1052781959930727</v>
      </c>
      <c r="J213">
        <f t="shared" si="63"/>
        <v>0.11048769779619304</v>
      </c>
      <c r="K213">
        <f t="shared" si="63"/>
        <v>0.11558611269788402</v>
      </c>
      <c r="L213">
        <f t="shared" si="63"/>
        <v>0.12042744566826423</v>
      </c>
      <c r="M213">
        <f t="shared" si="63"/>
        <v>0.12481317510007801</v>
      </c>
      <c r="N213">
        <f t="shared" si="63"/>
        <v>0.1291092604955823</v>
      </c>
      <c r="O213">
        <f t="shared" si="63"/>
        <v>0.13303098971377836</v>
      </c>
      <c r="P213">
        <f t="shared" si="63"/>
        <v>0.13653950998830519</v>
      </c>
      <c r="Q213">
        <f t="shared" si="63"/>
        <v>0.13955096907753015</v>
      </c>
      <c r="R213">
        <f t="shared" si="63"/>
        <v>0.14229705736878567</v>
      </c>
      <c r="S213">
        <f t="shared" si="63"/>
        <v>0.1446233874397593</v>
      </c>
      <c r="T213">
        <f t="shared" si="63"/>
        <v>0.14653429023832937</v>
      </c>
      <c r="U213">
        <f t="shared" si="63"/>
        <v>0.14810325014380704</v>
      </c>
      <c r="V213">
        <f t="shared" si="63"/>
        <v>0.14947120311450973</v>
      </c>
      <c r="W213">
        <f t="shared" si="63"/>
        <v>0.15055776848564412</v>
      </c>
      <c r="X213">
        <f t="shared" si="63"/>
        <v>0.15142475283931367</v>
      </c>
      <c r="Y213">
        <f t="shared" si="63"/>
        <v>0.15214373333651884</v>
      </c>
      <c r="Z213">
        <f t="shared" si="63"/>
        <v>0.15272725953484953</v>
      </c>
      <c r="AA213">
        <f t="shared" si="63"/>
        <v>0.15321969643611943</v>
      </c>
      <c r="AB213">
        <f t="shared" si="63"/>
        <v>0.15360981896612821</v>
      </c>
      <c r="AC213">
        <f t="shared" si="63"/>
        <v>0.15401228207727144</v>
      </c>
      <c r="AD213">
        <f t="shared" si="63"/>
        <v>0.15441281926720177</v>
      </c>
      <c r="AE213">
        <f t="shared" si="63"/>
        <v>0.154855705903266</v>
      </c>
      <c r="AF213">
        <f t="shared" si="63"/>
        <v>0.15527892305211144</v>
      </c>
      <c r="AG213">
        <f t="shared" si="63"/>
        <v>0</v>
      </c>
    </row>
    <row r="215" spans="1:33" x14ac:dyDescent="0.2">
      <c r="A215" s="21" t="str">
        <f t="shared" ref="A215:A247" si="64">A122</f>
        <v>Plug-in 10 Gasoline Hybrid</v>
      </c>
      <c r="B215" t="str">
        <f>IF(B123=0,"",B29)</f>
        <v/>
      </c>
    </row>
    <row r="216" spans="1:33" x14ac:dyDescent="0.2">
      <c r="A216" s="21" t="str">
        <f t="shared" si="64"/>
        <v>Mini-compact Cars</v>
      </c>
      <c r="B216" t="str">
        <f>IF(B123=0,"",B48)</f>
        <v/>
      </c>
      <c r="C216" t="str">
        <f t="shared" ref="C216:AG224" si="65">IF(C123=0,"",C48)</f>
        <v/>
      </c>
      <c r="D216" t="str">
        <f t="shared" si="65"/>
        <v/>
      </c>
      <c r="E216" t="str">
        <f t="shared" si="65"/>
        <v/>
      </c>
      <c r="F216" t="str">
        <f t="shared" si="65"/>
        <v/>
      </c>
      <c r="G216" t="str">
        <f t="shared" si="65"/>
        <v/>
      </c>
      <c r="H216" t="str">
        <f t="shared" si="65"/>
        <v/>
      </c>
      <c r="I216" t="str">
        <f t="shared" si="65"/>
        <v/>
      </c>
      <c r="J216" t="str">
        <f t="shared" si="65"/>
        <v/>
      </c>
      <c r="K216" t="str">
        <f t="shared" si="65"/>
        <v/>
      </c>
      <c r="L216" t="str">
        <f t="shared" si="65"/>
        <v/>
      </c>
      <c r="M216" t="str">
        <f t="shared" si="65"/>
        <v/>
      </c>
      <c r="N216" t="str">
        <f t="shared" si="65"/>
        <v/>
      </c>
      <c r="O216" t="str">
        <f t="shared" si="65"/>
        <v/>
      </c>
      <c r="P216" t="str">
        <f t="shared" si="65"/>
        <v/>
      </c>
      <c r="Q216" t="str">
        <f t="shared" si="65"/>
        <v/>
      </c>
      <c r="R216" t="str">
        <f t="shared" si="65"/>
        <v/>
      </c>
      <c r="S216" t="str">
        <f t="shared" si="65"/>
        <v/>
      </c>
      <c r="T216" t="str">
        <f t="shared" si="65"/>
        <v/>
      </c>
      <c r="U216" t="str">
        <f t="shared" si="65"/>
        <v/>
      </c>
      <c r="V216" t="str">
        <f t="shared" si="65"/>
        <v/>
      </c>
      <c r="W216" t="str">
        <f t="shared" si="65"/>
        <v/>
      </c>
      <c r="X216" t="str">
        <f t="shared" si="65"/>
        <v/>
      </c>
      <c r="Y216" t="str">
        <f t="shared" si="65"/>
        <v/>
      </c>
      <c r="Z216" t="str">
        <f t="shared" si="65"/>
        <v/>
      </c>
      <c r="AA216" t="str">
        <f t="shared" si="65"/>
        <v/>
      </c>
      <c r="AB216" t="str">
        <f t="shared" si="65"/>
        <v/>
      </c>
      <c r="AC216" t="str">
        <f t="shared" si="65"/>
        <v/>
      </c>
      <c r="AD216" t="str">
        <f t="shared" si="65"/>
        <v/>
      </c>
      <c r="AE216" t="str">
        <f t="shared" si="65"/>
        <v/>
      </c>
      <c r="AF216" t="str">
        <f t="shared" si="65"/>
        <v/>
      </c>
      <c r="AG216">
        <f t="shared" si="65"/>
        <v>2.2362637362637359E-5</v>
      </c>
    </row>
    <row r="217" spans="1:33" x14ac:dyDescent="0.2">
      <c r="A217" s="21" t="str">
        <f t="shared" si="64"/>
        <v>Subcompact Cars</v>
      </c>
      <c r="B217" t="str">
        <f t="shared" ref="B217:Q231" si="66">IF(B124=0,"",B49)</f>
        <v/>
      </c>
      <c r="C217" t="str">
        <f t="shared" si="66"/>
        <v/>
      </c>
      <c r="D217" t="str">
        <f t="shared" si="66"/>
        <v/>
      </c>
      <c r="E217" t="str">
        <f t="shared" si="66"/>
        <v/>
      </c>
      <c r="F217" t="str">
        <f t="shared" si="66"/>
        <v/>
      </c>
      <c r="G217">
        <f t="shared" si="66"/>
        <v>3.5702543082746514E-2</v>
      </c>
      <c r="H217">
        <f t="shared" si="66"/>
        <v>3.2018725980213117E-2</v>
      </c>
      <c r="I217">
        <f t="shared" si="66"/>
        <v>2.9002060311520098E-2</v>
      </c>
      <c r="J217">
        <f t="shared" si="66"/>
        <v>2.6676157993866318E-2</v>
      </c>
      <c r="K217">
        <f t="shared" si="66"/>
        <v>2.5032832590648698E-2</v>
      </c>
      <c r="L217">
        <f t="shared" si="66"/>
        <v>2.4165204612697964E-2</v>
      </c>
      <c r="M217">
        <f t="shared" si="66"/>
        <v>2.2388432260744915E-2</v>
      </c>
      <c r="N217">
        <f t="shared" si="66"/>
        <v>2.1659964630716046E-2</v>
      </c>
      <c r="O217">
        <f t="shared" si="66"/>
        <v>2.0773640805527439E-2</v>
      </c>
      <c r="P217">
        <f t="shared" si="66"/>
        <v>2.0183327377985668E-2</v>
      </c>
      <c r="Q217">
        <f t="shared" si="66"/>
        <v>1.9238417822690628E-2</v>
      </c>
      <c r="R217">
        <f t="shared" si="65"/>
        <v>1.8853045353148606E-2</v>
      </c>
      <c r="S217">
        <f t="shared" si="65"/>
        <v>1.848416895835038E-2</v>
      </c>
      <c r="T217">
        <f t="shared" si="65"/>
        <v>1.8107718982301263E-2</v>
      </c>
      <c r="U217">
        <f t="shared" si="65"/>
        <v>1.7695071695606725E-2</v>
      </c>
      <c r="V217">
        <f t="shared" si="65"/>
        <v>1.7484675024681037E-2</v>
      </c>
      <c r="W217">
        <f t="shared" si="65"/>
        <v>1.722218594421231E-2</v>
      </c>
      <c r="X217">
        <f t="shared" si="65"/>
        <v>1.6945370814897179E-2</v>
      </c>
      <c r="Y217">
        <f t="shared" si="65"/>
        <v>1.6757850894852645E-2</v>
      </c>
      <c r="Z217">
        <f t="shared" si="65"/>
        <v>1.6550243220925902E-2</v>
      </c>
      <c r="AA217">
        <f t="shared" si="65"/>
        <v>1.6361086026417192E-2</v>
      </c>
      <c r="AB217">
        <f t="shared" si="65"/>
        <v>1.6056174764895063E-2</v>
      </c>
      <c r="AC217">
        <f t="shared" si="65"/>
        <v>1.5856219865258814E-2</v>
      </c>
      <c r="AD217">
        <f t="shared" si="65"/>
        <v>1.5592364383409331E-2</v>
      </c>
      <c r="AE217">
        <f t="shared" si="65"/>
        <v>1.5434179292361556E-2</v>
      </c>
      <c r="AF217">
        <f t="shared" si="65"/>
        <v>1.5179573710708522E-2</v>
      </c>
      <c r="AG217">
        <f t="shared" si="65"/>
        <v>1.0164835164835165E-5</v>
      </c>
    </row>
    <row r="218" spans="1:33" x14ac:dyDescent="0.2">
      <c r="A218" s="21" t="str">
        <f t="shared" si="64"/>
        <v>Compact Cars</v>
      </c>
      <c r="B218">
        <f t="shared" si="66"/>
        <v>0.11602697871901277</v>
      </c>
      <c r="C218">
        <f t="shared" si="65"/>
        <v>0.13916286783392787</v>
      </c>
      <c r="D218">
        <f t="shared" si="65"/>
        <v>0.12889850773113851</v>
      </c>
      <c r="E218">
        <f t="shared" si="65"/>
        <v>0.12071785928886619</v>
      </c>
      <c r="F218">
        <f t="shared" si="65"/>
        <v>0.11769770656013223</v>
      </c>
      <c r="G218">
        <f t="shared" si="65"/>
        <v>0.11306623180539457</v>
      </c>
      <c r="H218">
        <f t="shared" si="65"/>
        <v>0.10174780840291633</v>
      </c>
      <c r="I218">
        <f t="shared" si="65"/>
        <v>9.2327193452014789E-2</v>
      </c>
      <c r="J218">
        <f t="shared" si="65"/>
        <v>8.4809940968264039E-2</v>
      </c>
      <c r="K218">
        <f t="shared" si="65"/>
        <v>7.9520786184640993E-2</v>
      </c>
      <c r="L218">
        <f t="shared" si="65"/>
        <v>7.6521539021945709E-2</v>
      </c>
      <c r="M218">
        <f t="shared" si="65"/>
        <v>7.1187683397009732E-2</v>
      </c>
      <c r="N218">
        <f t="shared" si="65"/>
        <v>6.8706697375662651E-2</v>
      </c>
      <c r="O218">
        <f t="shared" si="65"/>
        <v>6.5896393381775234E-2</v>
      </c>
      <c r="P218">
        <f t="shared" si="65"/>
        <v>6.3926872166505902E-2</v>
      </c>
      <c r="Q218">
        <f t="shared" si="65"/>
        <v>6.1127270142967545E-2</v>
      </c>
      <c r="R218">
        <f t="shared" si="65"/>
        <v>5.9771232903135733E-2</v>
      </c>
      <c r="S218">
        <f t="shared" si="65"/>
        <v>5.8512281776539096E-2</v>
      </c>
      <c r="T218">
        <f t="shared" si="65"/>
        <v>5.7322130144526667E-2</v>
      </c>
      <c r="U218">
        <f t="shared" si="65"/>
        <v>5.6038970343699486E-2</v>
      </c>
      <c r="V218">
        <f t="shared" si="65"/>
        <v>5.5311186853177589E-2</v>
      </c>
      <c r="W218">
        <f t="shared" si="65"/>
        <v>5.4465888420454751E-2</v>
      </c>
      <c r="X218">
        <f t="shared" si="65"/>
        <v>5.3609082275701082E-2</v>
      </c>
      <c r="Y218">
        <f t="shared" si="65"/>
        <v>5.2961640498317003E-2</v>
      </c>
      <c r="Z218">
        <f t="shared" si="65"/>
        <v>5.2276033411650526E-2</v>
      </c>
      <c r="AA218">
        <f t="shared" si="65"/>
        <v>5.1646644020731491E-2</v>
      </c>
      <c r="AB218">
        <f t="shared" si="65"/>
        <v>5.0718703897985828E-2</v>
      </c>
      <c r="AC218">
        <f t="shared" si="65"/>
        <v>5.0049681159727619E-2</v>
      </c>
      <c r="AD218">
        <f t="shared" si="65"/>
        <v>4.9238623297075283E-2</v>
      </c>
      <c r="AE218">
        <f t="shared" si="65"/>
        <v>4.8676683291488089E-2</v>
      </c>
      <c r="AF218">
        <f t="shared" si="65"/>
        <v>4.7886559427722367E-2</v>
      </c>
      <c r="AG218" t="str">
        <f t="shared" si="65"/>
        <v/>
      </c>
    </row>
    <row r="219" spans="1:33" x14ac:dyDescent="0.2">
      <c r="A219" s="21" t="str">
        <f t="shared" si="64"/>
        <v>Midsize Cars</v>
      </c>
      <c r="B219">
        <f t="shared" si="66"/>
        <v>0.3718620736642741</v>
      </c>
      <c r="C219">
        <f t="shared" si="65"/>
        <v>0.30114627648297759</v>
      </c>
      <c r="D219">
        <f t="shared" si="65"/>
        <v>0.29682176622197853</v>
      </c>
      <c r="E219">
        <f t="shared" si="65"/>
        <v>0.29772025131465313</v>
      </c>
      <c r="F219">
        <f t="shared" si="65"/>
        <v>0.29061424342140812</v>
      </c>
      <c r="G219">
        <f t="shared" si="65"/>
        <v>0.27918074054436015</v>
      </c>
      <c r="H219">
        <f t="shared" si="65"/>
        <v>0.24876226686883376</v>
      </c>
      <c r="I219">
        <f t="shared" si="65"/>
        <v>0.2224076273206973</v>
      </c>
      <c r="J219">
        <f t="shared" si="65"/>
        <v>0.20547719490551627</v>
      </c>
      <c r="K219">
        <f t="shared" si="65"/>
        <v>0.19187183854984866</v>
      </c>
      <c r="L219">
        <f t="shared" si="65"/>
        <v>0.17901887253591628</v>
      </c>
      <c r="M219">
        <f t="shared" si="65"/>
        <v>0.17408714870464922</v>
      </c>
      <c r="N219">
        <f t="shared" si="65"/>
        <v>0.1654254958131296</v>
      </c>
      <c r="O219">
        <f t="shared" si="65"/>
        <v>0.15932828093416229</v>
      </c>
      <c r="P219">
        <f t="shared" si="65"/>
        <v>0.15300629732746659</v>
      </c>
      <c r="Q219">
        <f t="shared" si="65"/>
        <v>0.1497943670199598</v>
      </c>
      <c r="R219">
        <f t="shared" si="65"/>
        <v>0.14487761420930664</v>
      </c>
      <c r="S219">
        <f t="shared" si="65"/>
        <v>0.14103887496467177</v>
      </c>
      <c r="T219">
        <f t="shared" si="65"/>
        <v>0.13801395939787037</v>
      </c>
      <c r="U219">
        <f t="shared" si="65"/>
        <v>0.1358248532550306</v>
      </c>
      <c r="V219">
        <f t="shared" si="65"/>
        <v>0.13314601969695747</v>
      </c>
      <c r="W219">
        <f t="shared" si="65"/>
        <v>0.13121501827027224</v>
      </c>
      <c r="X219">
        <f t="shared" si="65"/>
        <v>0.12957158856214357</v>
      </c>
      <c r="Y219">
        <f t="shared" si="65"/>
        <v>0.12755799772325718</v>
      </c>
      <c r="Z219">
        <f t="shared" si="65"/>
        <v>0.12569607410013359</v>
      </c>
      <c r="AA219">
        <f t="shared" si="65"/>
        <v>0.12372026849236584</v>
      </c>
      <c r="AB219">
        <f t="shared" si="65"/>
        <v>0.12238687900354311</v>
      </c>
      <c r="AC219">
        <f t="shared" si="65"/>
        <v>0.12049783147978071</v>
      </c>
      <c r="AD219">
        <f t="shared" si="65"/>
        <v>0.11886267755818372</v>
      </c>
      <c r="AE219">
        <f t="shared" si="65"/>
        <v>0.1166877469302469</v>
      </c>
      <c r="AF219">
        <f t="shared" si="65"/>
        <v>0.11495067915184004</v>
      </c>
      <c r="AG219">
        <f t="shared" si="65"/>
        <v>-1.4230769230769232E-5</v>
      </c>
    </row>
    <row r="220" spans="1:33" x14ac:dyDescent="0.2">
      <c r="A220" s="21" t="str">
        <f t="shared" si="64"/>
        <v>Large Cars</v>
      </c>
      <c r="B220">
        <f t="shared" si="66"/>
        <v>0.15383321074025702</v>
      </c>
      <c r="C220">
        <f t="shared" si="65"/>
        <v>0.10297060277758262</v>
      </c>
      <c r="D220">
        <f t="shared" si="65"/>
        <v>0.10699931196235386</v>
      </c>
      <c r="E220">
        <f t="shared" si="65"/>
        <v>0.10823448884371309</v>
      </c>
      <c r="F220">
        <f t="shared" si="65"/>
        <v>0.10497078467010562</v>
      </c>
      <c r="G220">
        <f t="shared" si="65"/>
        <v>0.10069909604871437</v>
      </c>
      <c r="H220">
        <f t="shared" si="65"/>
        <v>8.8776954998044097E-2</v>
      </c>
      <c r="I220">
        <f t="shared" si="65"/>
        <v>7.8691841361730269E-2</v>
      </c>
      <c r="J220">
        <f t="shared" si="65"/>
        <v>7.2620665963414863E-2</v>
      </c>
      <c r="K220">
        <f t="shared" si="65"/>
        <v>6.7466776546438623E-2</v>
      </c>
      <c r="L220">
        <f t="shared" si="65"/>
        <v>6.2166411360152711E-2</v>
      </c>
      <c r="M220">
        <f t="shared" si="65"/>
        <v>6.1071540081125558E-2</v>
      </c>
      <c r="N220">
        <f t="shared" si="65"/>
        <v>5.7603702317693635E-2</v>
      </c>
      <c r="O220">
        <f t="shared" si="65"/>
        <v>5.5415082169700695E-2</v>
      </c>
      <c r="P220">
        <f t="shared" si="65"/>
        <v>5.2957042156860146E-2</v>
      </c>
      <c r="Q220">
        <f t="shared" si="65"/>
        <v>5.2145645268747702E-2</v>
      </c>
      <c r="R220">
        <f t="shared" si="65"/>
        <v>5.0147641532612773E-2</v>
      </c>
      <c r="S220">
        <f t="shared" si="65"/>
        <v>4.8632457564006894E-2</v>
      </c>
      <c r="T220">
        <f t="shared" si="65"/>
        <v>4.7478196708894471E-2</v>
      </c>
      <c r="U220">
        <f t="shared" si="65"/>
        <v>4.6756533484324937E-2</v>
      </c>
      <c r="V220">
        <f t="shared" si="65"/>
        <v>4.5666709241454141E-2</v>
      </c>
      <c r="W220">
        <f t="shared" si="65"/>
        <v>4.4945271103162245E-2</v>
      </c>
      <c r="X220">
        <f t="shared" si="65"/>
        <v>4.436014471504348E-2</v>
      </c>
      <c r="Y220">
        <f t="shared" si="65"/>
        <v>4.356330099523073E-2</v>
      </c>
      <c r="Z220">
        <f t="shared" si="65"/>
        <v>4.2838280118006299E-2</v>
      </c>
      <c r="AA220">
        <f t="shared" si="65"/>
        <v>4.2071948455911133E-2</v>
      </c>
      <c r="AB220">
        <f t="shared" si="65"/>
        <v>4.1652775494515668E-2</v>
      </c>
      <c r="AC220">
        <f t="shared" si="65"/>
        <v>4.0927459127489831E-2</v>
      </c>
      <c r="AD220">
        <f t="shared" si="65"/>
        <v>4.0387396444251093E-2</v>
      </c>
      <c r="AE220">
        <f t="shared" si="65"/>
        <v>3.9508760826645367E-2</v>
      </c>
      <c r="AF220">
        <f t="shared" si="65"/>
        <v>3.8925257473112408E-2</v>
      </c>
      <c r="AG220">
        <f t="shared" si="65"/>
        <v>-2.6428571428571428E-5</v>
      </c>
    </row>
    <row r="221" spans="1:33" x14ac:dyDescent="0.2">
      <c r="A221" s="21" t="str">
        <f t="shared" si="64"/>
        <v>Two Seater Cars</v>
      </c>
      <c r="B221">
        <f t="shared" si="66"/>
        <v>9.1898138644882135E-3</v>
      </c>
      <c r="C221">
        <f t="shared" si="65"/>
        <v>7.9428429537841943E-3</v>
      </c>
      <c r="D221">
        <f t="shared" si="65"/>
        <v>7.9304826398098414E-3</v>
      </c>
      <c r="E221">
        <f t="shared" si="65"/>
        <v>7.8173247648466553E-3</v>
      </c>
      <c r="F221">
        <f t="shared" si="65"/>
        <v>7.6696374988744096E-3</v>
      </c>
      <c r="G221">
        <f t="shared" si="65"/>
        <v>7.4358050388153357E-3</v>
      </c>
      <c r="H221">
        <f t="shared" si="65"/>
        <v>6.6448617845538127E-3</v>
      </c>
      <c r="I221">
        <f t="shared" si="65"/>
        <v>5.9575237072340718E-3</v>
      </c>
      <c r="J221">
        <f t="shared" si="65"/>
        <v>5.5067248931023735E-3</v>
      </c>
      <c r="K221">
        <f t="shared" si="65"/>
        <v>5.1570302069231678E-3</v>
      </c>
      <c r="L221">
        <f t="shared" si="65"/>
        <v>4.8676331050622173E-3</v>
      </c>
      <c r="M221">
        <f t="shared" si="65"/>
        <v>4.6861148706830993E-3</v>
      </c>
      <c r="N221">
        <f t="shared" si="65"/>
        <v>4.4803397251093622E-3</v>
      </c>
      <c r="O221">
        <f t="shared" si="65"/>
        <v>4.3163991940713548E-3</v>
      </c>
      <c r="P221">
        <f t="shared" si="65"/>
        <v>4.1598898983012025E-3</v>
      </c>
      <c r="Q221">
        <f t="shared" si="65"/>
        <v>4.0508646725421682E-3</v>
      </c>
      <c r="R221">
        <f t="shared" si="65"/>
        <v>3.934354691138264E-3</v>
      </c>
      <c r="S221">
        <f t="shared" si="65"/>
        <v>3.8392073270851249E-3</v>
      </c>
      <c r="T221">
        <f t="shared" si="65"/>
        <v>3.7595533139551619E-3</v>
      </c>
      <c r="U221">
        <f t="shared" si="65"/>
        <v>3.6974213718458725E-3</v>
      </c>
      <c r="V221">
        <f t="shared" si="65"/>
        <v>3.6343060290628597E-3</v>
      </c>
      <c r="W221">
        <f t="shared" si="65"/>
        <v>3.5831912317551193E-3</v>
      </c>
      <c r="X221">
        <f t="shared" si="65"/>
        <v>3.5373183376357555E-3</v>
      </c>
      <c r="Y221">
        <f t="shared" si="65"/>
        <v>3.4885144933605398E-3</v>
      </c>
      <c r="Z221">
        <f t="shared" si="65"/>
        <v>3.4405279358230944E-3</v>
      </c>
      <c r="AA221">
        <f t="shared" si="65"/>
        <v>3.3923674798006418E-3</v>
      </c>
      <c r="AB221">
        <f t="shared" si="65"/>
        <v>3.3502521810703529E-3</v>
      </c>
      <c r="AC221">
        <f t="shared" si="65"/>
        <v>3.3022332644540181E-3</v>
      </c>
      <c r="AD221">
        <f t="shared" si="65"/>
        <v>3.2581719352756068E-3</v>
      </c>
      <c r="AE221">
        <f t="shared" si="65"/>
        <v>3.2059404383731399E-3</v>
      </c>
      <c r="AF221">
        <f t="shared" si="65"/>
        <v>3.1574312861791351E-3</v>
      </c>
      <c r="AG221">
        <f t="shared" si="65"/>
        <v>-6.0989010989010988E-6</v>
      </c>
    </row>
    <row r="222" spans="1:33" x14ac:dyDescent="0.2">
      <c r="A222" s="21" t="str">
        <f t="shared" si="64"/>
        <v>Small Crossover Cars</v>
      </c>
      <c r="B222">
        <f t="shared" si="66"/>
        <v>0.17831033096029725</v>
      </c>
      <c r="C222">
        <f t="shared" si="65"/>
        <v>0.23956850781433522</v>
      </c>
      <c r="D222">
        <f t="shared" si="65"/>
        <v>0.22641862866349535</v>
      </c>
      <c r="E222">
        <f t="shared" si="65"/>
        <v>0.21419278324629817</v>
      </c>
      <c r="F222">
        <f t="shared" si="65"/>
        <v>0.21317996373612311</v>
      </c>
      <c r="G222">
        <f t="shared" si="65"/>
        <v>0.20712495415063217</v>
      </c>
      <c r="H222">
        <f t="shared" si="65"/>
        <v>0.18819817616394841</v>
      </c>
      <c r="I222">
        <f t="shared" si="65"/>
        <v>0.17345895479812073</v>
      </c>
      <c r="J222">
        <f t="shared" si="65"/>
        <v>0.16074783247309959</v>
      </c>
      <c r="K222">
        <f t="shared" si="65"/>
        <v>0.15208980987585372</v>
      </c>
      <c r="L222">
        <f t="shared" si="65"/>
        <v>0.14766884944555997</v>
      </c>
      <c r="M222">
        <f t="shared" si="65"/>
        <v>0.13788284248047536</v>
      </c>
      <c r="N222">
        <f t="shared" si="65"/>
        <v>0.13414475719368626</v>
      </c>
      <c r="O222">
        <f t="shared" si="65"/>
        <v>0.12941226447583598</v>
      </c>
      <c r="P222">
        <f t="shared" si="65"/>
        <v>0.12643290461524909</v>
      </c>
      <c r="Q222">
        <f t="shared" si="65"/>
        <v>0.12129956244564188</v>
      </c>
      <c r="R222">
        <f t="shared" si="65"/>
        <v>0.11933169885477955</v>
      </c>
      <c r="S222">
        <f t="shared" si="65"/>
        <v>0.11744328626218931</v>
      </c>
      <c r="T222">
        <f t="shared" si="65"/>
        <v>0.11558886151733552</v>
      </c>
      <c r="U222">
        <f t="shared" si="65"/>
        <v>0.11343751936878732</v>
      </c>
      <c r="V222">
        <f t="shared" si="65"/>
        <v>0.11248993949869478</v>
      </c>
      <c r="W222">
        <f t="shared" si="65"/>
        <v>0.11120846235099571</v>
      </c>
      <c r="X222">
        <f t="shared" si="65"/>
        <v>0.10984496144226079</v>
      </c>
      <c r="Y222">
        <f t="shared" si="65"/>
        <v>0.10894125178042025</v>
      </c>
      <c r="Z222">
        <f t="shared" si="65"/>
        <v>0.10792605096422819</v>
      </c>
      <c r="AA222">
        <f t="shared" si="65"/>
        <v>0.10701969000203536</v>
      </c>
      <c r="AB222">
        <f t="shared" si="65"/>
        <v>0.10538258798415605</v>
      </c>
      <c r="AC222">
        <f t="shared" si="65"/>
        <v>0.10433584447763163</v>
      </c>
      <c r="AD222">
        <f t="shared" si="65"/>
        <v>0.10293899067829605</v>
      </c>
      <c r="AE222">
        <f t="shared" si="65"/>
        <v>0.10211474709601763</v>
      </c>
      <c r="AF222">
        <f t="shared" si="65"/>
        <v>0.100750059985402</v>
      </c>
      <c r="AG222" t="str">
        <f t="shared" si="65"/>
        <v/>
      </c>
    </row>
    <row r="223" spans="1:33" x14ac:dyDescent="0.2">
      <c r="A223" s="21" t="str">
        <f t="shared" si="64"/>
        <v>Large Crossover Cars</v>
      </c>
      <c r="B223">
        <f t="shared" si="66"/>
        <v>4.9575697124137126E-2</v>
      </c>
      <c r="C223">
        <f t="shared" si="65"/>
        <v>4.2973913344449E-2</v>
      </c>
      <c r="D223">
        <f t="shared" si="65"/>
        <v>4.4564230135599653E-2</v>
      </c>
      <c r="E223">
        <f t="shared" si="65"/>
        <v>4.5420986843940851E-2</v>
      </c>
      <c r="F223">
        <f t="shared" si="65"/>
        <v>4.5493531412454824E-2</v>
      </c>
      <c r="G223">
        <f t="shared" si="65"/>
        <v>4.4619469101171982E-2</v>
      </c>
      <c r="H223">
        <f t="shared" si="65"/>
        <v>4.0311089529231153E-2</v>
      </c>
      <c r="I223">
        <f t="shared" si="65"/>
        <v>3.676928225936188E-2</v>
      </c>
      <c r="J223">
        <f t="shared" si="65"/>
        <v>3.4388136464914162E-2</v>
      </c>
      <c r="K223">
        <f t="shared" si="65"/>
        <v>3.249387837116096E-2</v>
      </c>
      <c r="L223">
        <f t="shared" si="65"/>
        <v>3.0689362017618779E-2</v>
      </c>
      <c r="M223">
        <f t="shared" si="65"/>
        <v>3.0049863838928902E-2</v>
      </c>
      <c r="N223">
        <f t="shared" si="65"/>
        <v>2.8838896294574361E-2</v>
      </c>
      <c r="O223">
        <f t="shared" si="65"/>
        <v>2.8000193072168052E-2</v>
      </c>
      <c r="P223">
        <f t="shared" si="65"/>
        <v>2.7148761995833381E-2</v>
      </c>
      <c r="Q223">
        <f t="shared" si="65"/>
        <v>2.6745823762161145E-2</v>
      </c>
      <c r="R223">
        <f t="shared" si="65"/>
        <v>2.6070789898759796E-2</v>
      </c>
      <c r="S223">
        <f t="shared" si="65"/>
        <v>2.5579943129019449E-2</v>
      </c>
      <c r="T223">
        <f t="shared" si="65"/>
        <v>2.5154288637931271E-2</v>
      </c>
      <c r="U223">
        <f t="shared" si="65"/>
        <v>2.4907057012640704E-2</v>
      </c>
      <c r="V223">
        <f t="shared" si="65"/>
        <v>2.4564928745948667E-2</v>
      </c>
      <c r="W223">
        <f t="shared" si="65"/>
        <v>2.4346712923263809E-2</v>
      </c>
      <c r="X223">
        <f t="shared" si="65"/>
        <v>2.4141248050557604E-2</v>
      </c>
      <c r="Y223">
        <f t="shared" si="65"/>
        <v>2.3917781686898763E-2</v>
      </c>
      <c r="Z223">
        <f t="shared" si="65"/>
        <v>2.3656545552271091E-2</v>
      </c>
      <c r="AA223">
        <f t="shared" si="65"/>
        <v>2.339633391298793E-2</v>
      </c>
      <c r="AB223">
        <f t="shared" si="65"/>
        <v>2.3235217293124357E-2</v>
      </c>
      <c r="AC223">
        <f t="shared" si="65"/>
        <v>2.2976854194317282E-2</v>
      </c>
      <c r="AD223">
        <f t="shared" si="65"/>
        <v>2.2758634233331465E-2</v>
      </c>
      <c r="AE223">
        <f t="shared" si="65"/>
        <v>2.2439711114304168E-2</v>
      </c>
      <c r="AF223">
        <f t="shared" si="65"/>
        <v>2.2214922107463821E-2</v>
      </c>
      <c r="AG223">
        <f t="shared" si="65"/>
        <v>1.2197802197802198E-5</v>
      </c>
    </row>
    <row r="224" spans="1:33" x14ac:dyDescent="0.2">
      <c r="A224" s="21" t="str">
        <f t="shared" si="64"/>
        <v>Small Pickup</v>
      </c>
      <c r="B224" t="str">
        <f t="shared" si="66"/>
        <v/>
      </c>
      <c r="C224" t="str">
        <f t="shared" si="65"/>
        <v/>
      </c>
      <c r="D224" t="str">
        <f t="shared" si="65"/>
        <v/>
      </c>
      <c r="E224" t="str">
        <f t="shared" si="65"/>
        <v/>
      </c>
      <c r="F224" t="str">
        <f t="shared" si="65"/>
        <v/>
      </c>
      <c r="G224" t="str">
        <f t="shared" si="65"/>
        <v/>
      </c>
      <c r="H224" t="str">
        <f t="shared" si="65"/>
        <v/>
      </c>
      <c r="I224" t="str">
        <f t="shared" ref="C224:AG231" si="67">IF(I131=0,"",I56)</f>
        <v/>
      </c>
      <c r="J224" t="str">
        <f t="shared" si="67"/>
        <v/>
      </c>
      <c r="K224" t="str">
        <f t="shared" si="67"/>
        <v/>
      </c>
      <c r="L224" t="str">
        <f t="shared" si="67"/>
        <v/>
      </c>
      <c r="M224" t="str">
        <f t="shared" si="67"/>
        <v/>
      </c>
      <c r="N224" t="str">
        <f t="shared" si="67"/>
        <v/>
      </c>
      <c r="O224" t="str">
        <f t="shared" si="67"/>
        <v/>
      </c>
      <c r="P224" t="str">
        <f t="shared" si="67"/>
        <v/>
      </c>
      <c r="Q224" t="str">
        <f t="shared" si="67"/>
        <v/>
      </c>
      <c r="R224" t="str">
        <f t="shared" si="67"/>
        <v/>
      </c>
      <c r="S224" t="str">
        <f t="shared" si="67"/>
        <v/>
      </c>
      <c r="T224" t="str">
        <f t="shared" si="67"/>
        <v/>
      </c>
      <c r="U224" t="str">
        <f t="shared" si="67"/>
        <v/>
      </c>
      <c r="V224" t="str">
        <f t="shared" si="67"/>
        <v/>
      </c>
      <c r="W224" t="str">
        <f t="shared" si="67"/>
        <v/>
      </c>
      <c r="X224" t="str">
        <f t="shared" si="67"/>
        <v/>
      </c>
      <c r="Y224" t="str">
        <f t="shared" si="67"/>
        <v/>
      </c>
      <c r="Z224" t="str">
        <f t="shared" si="67"/>
        <v/>
      </c>
      <c r="AA224" t="str">
        <f t="shared" si="67"/>
        <v/>
      </c>
      <c r="AB224" t="str">
        <f t="shared" si="67"/>
        <v/>
      </c>
      <c r="AC224" t="str">
        <f t="shared" si="67"/>
        <v/>
      </c>
      <c r="AD224" t="str">
        <f t="shared" si="67"/>
        <v/>
      </c>
      <c r="AE224" t="str">
        <f t="shared" si="67"/>
        <v/>
      </c>
      <c r="AF224" t="str">
        <f t="shared" si="67"/>
        <v/>
      </c>
      <c r="AG224">
        <f t="shared" si="67"/>
        <v>-6.3736263736263732E-5</v>
      </c>
    </row>
    <row r="225" spans="1:33" x14ac:dyDescent="0.2">
      <c r="A225" s="21" t="str">
        <f t="shared" si="64"/>
        <v>Large Pickup</v>
      </c>
      <c r="B225" t="str">
        <f t="shared" si="66"/>
        <v/>
      </c>
      <c r="C225" t="str">
        <f t="shared" si="67"/>
        <v/>
      </c>
      <c r="D225" t="str">
        <f t="shared" si="67"/>
        <v/>
      </c>
      <c r="E225" t="str">
        <f t="shared" si="67"/>
        <v/>
      </c>
      <c r="F225" t="str">
        <f t="shared" si="67"/>
        <v/>
      </c>
      <c r="G225" t="str">
        <f t="shared" si="67"/>
        <v/>
      </c>
      <c r="H225" t="str">
        <f t="shared" si="67"/>
        <v/>
      </c>
      <c r="I225" t="str">
        <f t="shared" si="67"/>
        <v/>
      </c>
      <c r="J225" t="str">
        <f t="shared" si="67"/>
        <v/>
      </c>
      <c r="K225" t="str">
        <f t="shared" si="67"/>
        <v/>
      </c>
      <c r="L225" t="str">
        <f t="shared" si="67"/>
        <v/>
      </c>
      <c r="M225" t="str">
        <f t="shared" si="67"/>
        <v/>
      </c>
      <c r="N225" t="str">
        <f t="shared" si="67"/>
        <v/>
      </c>
      <c r="O225" t="str">
        <f t="shared" si="67"/>
        <v/>
      </c>
      <c r="P225" t="str">
        <f t="shared" si="67"/>
        <v/>
      </c>
      <c r="Q225" t="str">
        <f t="shared" si="67"/>
        <v/>
      </c>
      <c r="R225" t="str">
        <f t="shared" si="67"/>
        <v/>
      </c>
      <c r="S225" t="str">
        <f t="shared" si="67"/>
        <v/>
      </c>
      <c r="T225" t="str">
        <f t="shared" si="67"/>
        <v/>
      </c>
      <c r="U225" t="str">
        <f t="shared" si="67"/>
        <v/>
      </c>
      <c r="V225" t="str">
        <f t="shared" si="67"/>
        <v/>
      </c>
      <c r="W225" t="str">
        <f t="shared" si="67"/>
        <v/>
      </c>
      <c r="X225" t="str">
        <f t="shared" si="67"/>
        <v/>
      </c>
      <c r="Y225" t="str">
        <f t="shared" si="67"/>
        <v/>
      </c>
      <c r="Z225" t="str">
        <f t="shared" si="67"/>
        <v/>
      </c>
      <c r="AA225" t="str">
        <f t="shared" si="67"/>
        <v/>
      </c>
      <c r="AB225" t="str">
        <f t="shared" si="67"/>
        <v/>
      </c>
      <c r="AC225" t="str">
        <f t="shared" si="67"/>
        <v/>
      </c>
      <c r="AD225" t="str">
        <f t="shared" si="67"/>
        <v/>
      </c>
      <c r="AE225" t="str">
        <f t="shared" si="67"/>
        <v/>
      </c>
      <c r="AF225" t="str">
        <f t="shared" si="67"/>
        <v/>
      </c>
      <c r="AG225">
        <f t="shared" si="67"/>
        <v>3.1868131868131866E-5</v>
      </c>
    </row>
    <row r="226" spans="1:33" x14ac:dyDescent="0.2">
      <c r="A226" s="21" t="str">
        <f t="shared" si="64"/>
        <v>Small Van</v>
      </c>
      <c r="B226">
        <f t="shared" si="66"/>
        <v>2.4421239574680541E-3</v>
      </c>
      <c r="C226">
        <f t="shared" si="67"/>
        <v>4.7857520314471321E-3</v>
      </c>
      <c r="D226">
        <f t="shared" si="67"/>
        <v>5.6789064762768392E-3</v>
      </c>
      <c r="E226">
        <f t="shared" si="67"/>
        <v>6.129817939295284E-3</v>
      </c>
      <c r="F226">
        <f t="shared" si="67"/>
        <v>6.7041540263966968E-3</v>
      </c>
      <c r="G226">
        <f t="shared" si="67"/>
        <v>7.6335069338160887E-3</v>
      </c>
      <c r="H226">
        <f t="shared" si="67"/>
        <v>1.0928236231156175E-2</v>
      </c>
      <c r="I226">
        <f t="shared" si="67"/>
        <v>1.3702881506463351E-2</v>
      </c>
      <c r="J226">
        <f t="shared" si="67"/>
        <v>1.5496801780398653E-2</v>
      </c>
      <c r="K226">
        <f t="shared" si="67"/>
        <v>1.6950599933558345E-2</v>
      </c>
      <c r="L226">
        <f t="shared" si="67"/>
        <v>1.8408634456334842E-2</v>
      </c>
      <c r="M226">
        <f t="shared" si="67"/>
        <v>1.8749499268179884E-2</v>
      </c>
      <c r="N226">
        <f t="shared" si="67"/>
        <v>1.9760946493012362E-2</v>
      </c>
      <c r="O226">
        <f t="shared" si="67"/>
        <v>2.0408853309619276E-2</v>
      </c>
      <c r="P226">
        <f t="shared" si="67"/>
        <v>2.1263124840404681E-2</v>
      </c>
      <c r="Q226">
        <f t="shared" si="67"/>
        <v>2.1389029178125542E-2</v>
      </c>
      <c r="R226">
        <f t="shared" si="67"/>
        <v>2.1993931081283325E-2</v>
      </c>
      <c r="S226">
        <f t="shared" si="67"/>
        <v>2.2459188208026625E-2</v>
      </c>
      <c r="T226">
        <f t="shared" si="67"/>
        <v>2.2792081964897279E-2</v>
      </c>
      <c r="U226">
        <f t="shared" si="67"/>
        <v>2.2939313998277151E-2</v>
      </c>
      <c r="V226">
        <f t="shared" si="67"/>
        <v>2.329812583917407E-2</v>
      </c>
      <c r="W226">
        <f t="shared" si="67"/>
        <v>2.3487881956219033E-2</v>
      </c>
      <c r="X226">
        <f t="shared" si="67"/>
        <v>2.3615936661348483E-2</v>
      </c>
      <c r="Y226">
        <f t="shared" si="67"/>
        <v>2.3866852195965335E-2</v>
      </c>
      <c r="Z226">
        <f t="shared" si="67"/>
        <v>2.4087534144884494E-2</v>
      </c>
      <c r="AA226">
        <f t="shared" si="67"/>
        <v>2.4343137801211029E-2</v>
      </c>
      <c r="AB226">
        <f t="shared" si="67"/>
        <v>2.4383677055470225E-2</v>
      </c>
      <c r="AC226">
        <f t="shared" si="67"/>
        <v>2.4616079513766043E-2</v>
      </c>
      <c r="AD226">
        <f t="shared" si="67"/>
        <v>2.4747841981767094E-2</v>
      </c>
      <c r="AE226">
        <f t="shared" si="67"/>
        <v>2.5082092285247909E-2</v>
      </c>
      <c r="AF226">
        <f t="shared" si="67"/>
        <v>2.5256321788529865E-2</v>
      </c>
      <c r="AG226">
        <f t="shared" si="67"/>
        <v>7.1703296703296698E-5</v>
      </c>
    </row>
    <row r="227" spans="1:33" x14ac:dyDescent="0.2">
      <c r="A227" s="21" t="str">
        <f t="shared" si="64"/>
        <v>Large Van</v>
      </c>
      <c r="B227" t="str">
        <f t="shared" si="66"/>
        <v/>
      </c>
      <c r="C227" t="str">
        <f t="shared" si="67"/>
        <v/>
      </c>
      <c r="D227" t="str">
        <f t="shared" si="67"/>
        <v/>
      </c>
      <c r="E227" t="str">
        <f t="shared" si="67"/>
        <v/>
      </c>
      <c r="F227" t="str">
        <f t="shared" si="67"/>
        <v/>
      </c>
      <c r="G227" t="str">
        <f t="shared" si="67"/>
        <v/>
      </c>
      <c r="H227" t="str">
        <f t="shared" si="67"/>
        <v/>
      </c>
      <c r="I227" t="str">
        <f t="shared" si="67"/>
        <v/>
      </c>
      <c r="J227" t="str">
        <f t="shared" si="67"/>
        <v/>
      </c>
      <c r="K227" t="str">
        <f t="shared" si="67"/>
        <v/>
      </c>
      <c r="L227" t="str">
        <f t="shared" si="67"/>
        <v/>
      </c>
      <c r="M227" t="str">
        <f t="shared" si="67"/>
        <v/>
      </c>
      <c r="N227" t="str">
        <f t="shared" si="67"/>
        <v/>
      </c>
      <c r="O227" t="str">
        <f t="shared" si="67"/>
        <v/>
      </c>
      <c r="P227" t="str">
        <f t="shared" si="67"/>
        <v/>
      </c>
      <c r="Q227" t="str">
        <f t="shared" si="67"/>
        <v/>
      </c>
      <c r="R227" t="str">
        <f t="shared" si="67"/>
        <v/>
      </c>
      <c r="S227" t="str">
        <f t="shared" si="67"/>
        <v/>
      </c>
      <c r="T227" t="str">
        <f t="shared" si="67"/>
        <v/>
      </c>
      <c r="U227" t="str">
        <f t="shared" si="67"/>
        <v/>
      </c>
      <c r="V227" t="str">
        <f t="shared" si="67"/>
        <v/>
      </c>
      <c r="W227" t="str">
        <f t="shared" si="67"/>
        <v/>
      </c>
      <c r="X227" t="str">
        <f t="shared" si="67"/>
        <v/>
      </c>
      <c r="Y227" t="str">
        <f t="shared" si="67"/>
        <v/>
      </c>
      <c r="Z227" t="str">
        <f t="shared" si="67"/>
        <v/>
      </c>
      <c r="AA227" t="str">
        <f t="shared" si="67"/>
        <v/>
      </c>
      <c r="AB227" t="str">
        <f t="shared" si="67"/>
        <v/>
      </c>
      <c r="AC227" t="str">
        <f t="shared" si="67"/>
        <v/>
      </c>
      <c r="AD227" t="str">
        <f t="shared" si="67"/>
        <v/>
      </c>
      <c r="AE227" t="str">
        <f t="shared" si="67"/>
        <v/>
      </c>
      <c r="AF227" t="str">
        <f t="shared" si="67"/>
        <v/>
      </c>
      <c r="AG227">
        <f t="shared" si="67"/>
        <v>-1.5934065934065933E-5</v>
      </c>
    </row>
    <row r="228" spans="1:33" x14ac:dyDescent="0.2">
      <c r="A228" s="21" t="str">
        <f t="shared" si="64"/>
        <v>Small Utility</v>
      </c>
      <c r="B228">
        <f t="shared" si="66"/>
        <v>4.1490435971621243E-3</v>
      </c>
      <c r="C228">
        <f t="shared" si="67"/>
        <v>5.1626815231112016E-3</v>
      </c>
      <c r="D228">
        <f t="shared" si="67"/>
        <v>6.4137029496314016E-3</v>
      </c>
      <c r="E228">
        <f t="shared" si="67"/>
        <v>7.3096433087168067E-3</v>
      </c>
      <c r="F228">
        <f t="shared" si="67"/>
        <v>7.8815110168902833E-3</v>
      </c>
      <c r="G228">
        <f t="shared" si="67"/>
        <v>9.1307457046462849E-3</v>
      </c>
      <c r="H228">
        <f t="shared" si="67"/>
        <v>1.2482235174093463E-2</v>
      </c>
      <c r="I228">
        <f t="shared" si="67"/>
        <v>1.5255445501023162E-2</v>
      </c>
      <c r="J228">
        <f t="shared" si="67"/>
        <v>1.7224651510324096E-2</v>
      </c>
      <c r="K228">
        <f t="shared" si="67"/>
        <v>1.8652181746336125E-2</v>
      </c>
      <c r="L228">
        <f t="shared" si="67"/>
        <v>1.9680106224519229E-2</v>
      </c>
      <c r="M228">
        <f t="shared" si="67"/>
        <v>2.0685119373258991E-2</v>
      </c>
      <c r="N228">
        <f t="shared" si="67"/>
        <v>2.1390775788144651E-2</v>
      </c>
      <c r="O228">
        <f t="shared" si="67"/>
        <v>2.2035694418783329E-2</v>
      </c>
      <c r="P228">
        <f t="shared" si="67"/>
        <v>2.2516030468589653E-2</v>
      </c>
      <c r="Q228">
        <f t="shared" si="67"/>
        <v>2.3065484233054073E-2</v>
      </c>
      <c r="R228">
        <f t="shared" si="67"/>
        <v>2.3398755234473573E-2</v>
      </c>
      <c r="S228">
        <f t="shared" si="67"/>
        <v>2.3678873633142909E-2</v>
      </c>
      <c r="T228">
        <f t="shared" si="67"/>
        <v>2.3919884927654442E-2</v>
      </c>
      <c r="U228">
        <f t="shared" si="67"/>
        <v>2.4151974810897533E-2</v>
      </c>
      <c r="V228">
        <f t="shared" si="67"/>
        <v>2.4294469490861864E-2</v>
      </c>
      <c r="W228">
        <f t="shared" si="67"/>
        <v>2.4435812776860483E-2</v>
      </c>
      <c r="X228">
        <f t="shared" si="67"/>
        <v>2.4579501694095864E-2</v>
      </c>
      <c r="Y228">
        <f t="shared" si="67"/>
        <v>2.4686430495734126E-2</v>
      </c>
      <c r="Z228">
        <f t="shared" si="67"/>
        <v>2.4802574050262559E-2</v>
      </c>
      <c r="AA228">
        <f t="shared" si="67"/>
        <v>2.4916876567731058E-2</v>
      </c>
      <c r="AB228">
        <f t="shared" si="67"/>
        <v>2.507374108564878E-2</v>
      </c>
      <c r="AC228">
        <f t="shared" si="67"/>
        <v>2.5192223052579458E-2</v>
      </c>
      <c r="AD228">
        <f t="shared" si="67"/>
        <v>2.5345510448940376E-2</v>
      </c>
      <c r="AE228">
        <f t="shared" si="67"/>
        <v>2.5452299369336753E-2</v>
      </c>
      <c r="AF228">
        <f t="shared" si="67"/>
        <v>2.5595647062445485E-2</v>
      </c>
      <c r="AG228">
        <f t="shared" si="67"/>
        <v>-6.3736263736263732E-5</v>
      </c>
    </row>
    <row r="229" spans="1:33" x14ac:dyDescent="0.2">
      <c r="A229" s="21" t="str">
        <f t="shared" si="64"/>
        <v>Large Utility</v>
      </c>
      <c r="B229" t="str">
        <f t="shared" si="66"/>
        <v/>
      </c>
      <c r="C229" t="str">
        <f t="shared" si="67"/>
        <v/>
      </c>
      <c r="D229" t="str">
        <f t="shared" si="67"/>
        <v/>
      </c>
      <c r="E229" t="str">
        <f t="shared" si="67"/>
        <v/>
      </c>
      <c r="F229" t="str">
        <f t="shared" si="67"/>
        <v/>
      </c>
      <c r="G229" t="str">
        <f t="shared" si="67"/>
        <v/>
      </c>
      <c r="H229" t="str">
        <f t="shared" si="67"/>
        <v/>
      </c>
      <c r="I229" t="str">
        <f t="shared" si="67"/>
        <v/>
      </c>
      <c r="J229" t="str">
        <f t="shared" si="67"/>
        <v/>
      </c>
      <c r="K229" t="str">
        <f t="shared" si="67"/>
        <v/>
      </c>
      <c r="L229" t="str">
        <f t="shared" si="67"/>
        <v/>
      </c>
      <c r="M229" t="str">
        <f t="shared" si="67"/>
        <v/>
      </c>
      <c r="N229" t="str">
        <f t="shared" si="67"/>
        <v/>
      </c>
      <c r="O229" t="str">
        <f t="shared" si="67"/>
        <v/>
      </c>
      <c r="P229" t="str">
        <f t="shared" si="67"/>
        <v/>
      </c>
      <c r="Q229" t="str">
        <f t="shared" si="67"/>
        <v/>
      </c>
      <c r="R229" t="str">
        <f t="shared" si="67"/>
        <v/>
      </c>
      <c r="S229" t="str">
        <f t="shared" si="67"/>
        <v/>
      </c>
      <c r="T229" t="str">
        <f t="shared" si="67"/>
        <v/>
      </c>
      <c r="U229" t="str">
        <f t="shared" si="67"/>
        <v/>
      </c>
      <c r="V229" t="str">
        <f t="shared" si="67"/>
        <v/>
      </c>
      <c r="W229" t="str">
        <f t="shared" si="67"/>
        <v/>
      </c>
      <c r="X229" t="str">
        <f t="shared" si="67"/>
        <v/>
      </c>
      <c r="Y229" t="str">
        <f t="shared" si="67"/>
        <v/>
      </c>
      <c r="Z229" t="str">
        <f t="shared" si="67"/>
        <v/>
      </c>
      <c r="AA229" t="str">
        <f t="shared" si="67"/>
        <v/>
      </c>
      <c r="AB229" t="str">
        <f t="shared" si="67"/>
        <v/>
      </c>
      <c r="AC229" t="str">
        <f t="shared" si="67"/>
        <v/>
      </c>
      <c r="AD229" t="str">
        <f t="shared" si="67"/>
        <v/>
      </c>
      <c r="AE229" t="str">
        <f t="shared" si="67"/>
        <v/>
      </c>
      <c r="AF229" t="str">
        <f t="shared" si="67"/>
        <v/>
      </c>
      <c r="AG229">
        <f t="shared" si="67"/>
        <v>-3.1868131868131866E-5</v>
      </c>
    </row>
    <row r="230" spans="1:33" x14ac:dyDescent="0.2">
      <c r="A230" s="21" t="str">
        <f t="shared" si="64"/>
        <v>Small Crossover Trucks</v>
      </c>
      <c r="B230">
        <f t="shared" si="66"/>
        <v>1.9248960812072183E-2</v>
      </c>
      <c r="C230">
        <f t="shared" si="67"/>
        <v>2.5695764546640482E-2</v>
      </c>
      <c r="D230">
        <f t="shared" si="67"/>
        <v>3.2216144978263687E-2</v>
      </c>
      <c r="E230">
        <f t="shared" si="67"/>
        <v>3.7097229985068973E-2</v>
      </c>
      <c r="F230">
        <f t="shared" si="67"/>
        <v>4.0550623663184841E-2</v>
      </c>
      <c r="G230">
        <f t="shared" si="67"/>
        <v>4.714458031672053E-2</v>
      </c>
      <c r="H230">
        <f t="shared" si="67"/>
        <v>6.5514117483355339E-2</v>
      </c>
      <c r="I230">
        <f t="shared" si="67"/>
        <v>8.0861459355488871E-2</v>
      </c>
      <c r="J230">
        <f t="shared" si="67"/>
        <v>9.1946511801332773E-2</v>
      </c>
      <c r="K230">
        <f t="shared" si="67"/>
        <v>0.10025841906907035</v>
      </c>
      <c r="L230">
        <f t="shared" si="67"/>
        <v>0.10652716167282239</v>
      </c>
      <c r="M230">
        <f t="shared" si="67"/>
        <v>0.11234466774790541</v>
      </c>
      <c r="N230">
        <f t="shared" si="67"/>
        <v>0.11687535471827107</v>
      </c>
      <c r="O230">
        <f t="shared" si="67"/>
        <v>0.1209566979934807</v>
      </c>
      <c r="P230">
        <f t="shared" si="67"/>
        <v>0.12427985137185467</v>
      </c>
      <c r="Q230">
        <f t="shared" si="67"/>
        <v>0.12764473834308471</v>
      </c>
      <c r="R230">
        <f t="shared" si="67"/>
        <v>0.13012593301218259</v>
      </c>
      <c r="S230">
        <f t="shared" si="67"/>
        <v>0.13222576929471203</v>
      </c>
      <c r="T230">
        <f t="shared" si="67"/>
        <v>0.1341070952711389</v>
      </c>
      <c r="U230">
        <f t="shared" si="67"/>
        <v>0.13582108093459938</v>
      </c>
      <c r="V230">
        <f t="shared" si="67"/>
        <v>0.13714050580641729</v>
      </c>
      <c r="W230">
        <f t="shared" si="67"/>
        <v>0.13837906853141152</v>
      </c>
      <c r="X230">
        <f t="shared" si="67"/>
        <v>0.13958673573886254</v>
      </c>
      <c r="Y230">
        <f t="shared" si="67"/>
        <v>0.14064263246397221</v>
      </c>
      <c r="Z230">
        <f t="shared" si="67"/>
        <v>0.14172804444108902</v>
      </c>
      <c r="AA230">
        <f t="shared" si="67"/>
        <v>0.14279549133942371</v>
      </c>
      <c r="AB230">
        <f t="shared" si="67"/>
        <v>0.14400715597599506</v>
      </c>
      <c r="AC230">
        <f t="shared" si="67"/>
        <v>0.14508381590438188</v>
      </c>
      <c r="AD230">
        <f t="shared" si="67"/>
        <v>0.14627953958615986</v>
      </c>
      <c r="AE230">
        <f t="shared" si="67"/>
        <v>0.14732075156774851</v>
      </c>
      <c r="AF230">
        <f t="shared" si="67"/>
        <v>0.14848257507963269</v>
      </c>
      <c r="AG230" t="str">
        <f t="shared" si="67"/>
        <v/>
      </c>
    </row>
    <row r="231" spans="1:33" x14ac:dyDescent="0.2">
      <c r="A231" s="21" t="str">
        <f t="shared" si="64"/>
        <v>Large Crossover Trucks</v>
      </c>
      <c r="B231">
        <f t="shared" si="66"/>
        <v>3.031755365689353E-2</v>
      </c>
      <c r="C231">
        <f t="shared" si="67"/>
        <v>4.2545235696123208E-2</v>
      </c>
      <c r="D231">
        <f t="shared" si="67"/>
        <v>5.2562533719093911E-2</v>
      </c>
      <c r="E231">
        <f t="shared" si="67"/>
        <v>6.0030847672189531E-2</v>
      </c>
      <c r="F231">
        <f t="shared" si="67"/>
        <v>6.5535770219715198E-2</v>
      </c>
      <c r="G231">
        <f t="shared" si="67"/>
        <v>7.6086754495120507E-2</v>
      </c>
      <c r="H231">
        <f t="shared" si="67"/>
        <v>0.10585487643423411</v>
      </c>
      <c r="I231">
        <f t="shared" si="67"/>
        <v>0.13065630701256692</v>
      </c>
      <c r="J231">
        <f t="shared" si="67"/>
        <v>0.14837556822081543</v>
      </c>
      <c r="K231">
        <f t="shared" si="67"/>
        <v>0.16178598301621183</v>
      </c>
      <c r="L231">
        <f t="shared" si="67"/>
        <v>0.17216747309838801</v>
      </c>
      <c r="M231">
        <f t="shared" si="67"/>
        <v>0.18075631927838207</v>
      </c>
      <c r="N231">
        <f t="shared" si="67"/>
        <v>0.18828269248762691</v>
      </c>
      <c r="O231">
        <f t="shared" si="67"/>
        <v>0.19476462074891482</v>
      </c>
      <c r="P231">
        <f t="shared" si="67"/>
        <v>0.2003275266324881</v>
      </c>
      <c r="Q231">
        <f t="shared" si="67"/>
        <v>0.20515651200542817</v>
      </c>
      <c r="R231">
        <f t="shared" si="67"/>
        <v>0.20936031466148006</v>
      </c>
      <c r="S231">
        <f t="shared" si="67"/>
        <v>0.21285379695205295</v>
      </c>
      <c r="T231">
        <f t="shared" si="67"/>
        <v>0.21584490101956469</v>
      </c>
      <c r="U231">
        <f t="shared" si="67"/>
        <v>0.21842156569291604</v>
      </c>
      <c r="V231">
        <f t="shared" si="67"/>
        <v>0.22067345073703379</v>
      </c>
      <c r="W231">
        <f t="shared" si="67"/>
        <v>0.22262760404490578</v>
      </c>
      <c r="X231">
        <f t="shared" si="67"/>
        <v>0.22445537176705321</v>
      </c>
      <c r="Y231">
        <f t="shared" si="67"/>
        <v>0.22623495746887565</v>
      </c>
      <c r="Z231">
        <f t="shared" si="67"/>
        <v>0.22801454635400276</v>
      </c>
      <c r="AA231">
        <f t="shared" si="67"/>
        <v>0.22979328939762275</v>
      </c>
      <c r="AB231">
        <f t="shared" si="67"/>
        <v>0.23154451264067957</v>
      </c>
      <c r="AC231">
        <f t="shared" si="67"/>
        <v>0.23333426652723741</v>
      </c>
      <c r="AD231">
        <f t="shared" si="67"/>
        <v>0.23514330905398273</v>
      </c>
      <c r="AE231">
        <f t="shared" si="67"/>
        <v>0.23700015092572826</v>
      </c>
      <c r="AF231">
        <f t="shared" si="67"/>
        <v>0.23882988974018091</v>
      </c>
      <c r="AG231" t="str">
        <f t="shared" ref="AG231" si="68">IF(AG138=0,"",AG63)</f>
        <v/>
      </c>
    </row>
    <row r="232" spans="1:33" x14ac:dyDescent="0.2">
      <c r="A232" s="21"/>
    </row>
    <row r="233" spans="1:33" x14ac:dyDescent="0.2">
      <c r="A233" s="21" t="str">
        <f t="shared" si="64"/>
        <v>Plug-in 40 Gasoline Hybrid</v>
      </c>
    </row>
    <row r="234" spans="1:33" x14ac:dyDescent="0.2">
      <c r="A234" s="21" t="str">
        <f t="shared" si="64"/>
        <v>Mini-compact Cars</v>
      </c>
      <c r="B234" t="str">
        <f>IF(B141=0,"",B48)</f>
        <v/>
      </c>
      <c r="C234" t="str">
        <f t="shared" ref="C234:AG242" si="69">IF(C141=0,"",C48)</f>
        <v/>
      </c>
      <c r="D234" t="str">
        <f t="shared" si="69"/>
        <v/>
      </c>
      <c r="E234" t="str">
        <f t="shared" si="69"/>
        <v/>
      </c>
      <c r="F234" t="str">
        <f t="shared" si="69"/>
        <v/>
      </c>
      <c r="G234" t="str">
        <f t="shared" si="69"/>
        <v/>
      </c>
      <c r="H234" t="str">
        <f t="shared" si="69"/>
        <v/>
      </c>
      <c r="I234" t="str">
        <f t="shared" si="69"/>
        <v/>
      </c>
      <c r="J234" t="str">
        <f t="shared" si="69"/>
        <v/>
      </c>
      <c r="K234" t="str">
        <f t="shared" si="69"/>
        <v/>
      </c>
      <c r="L234" t="str">
        <f t="shared" si="69"/>
        <v/>
      </c>
      <c r="M234" t="str">
        <f t="shared" si="69"/>
        <v/>
      </c>
      <c r="N234" t="str">
        <f t="shared" si="69"/>
        <v/>
      </c>
      <c r="O234" t="str">
        <f t="shared" si="69"/>
        <v/>
      </c>
      <c r="P234" t="str">
        <f t="shared" si="69"/>
        <v/>
      </c>
      <c r="Q234" t="str">
        <f t="shared" si="69"/>
        <v/>
      </c>
      <c r="R234" t="str">
        <f t="shared" si="69"/>
        <v/>
      </c>
      <c r="S234" t="str">
        <f t="shared" si="69"/>
        <v/>
      </c>
      <c r="T234" t="str">
        <f t="shared" si="69"/>
        <v/>
      </c>
      <c r="U234" t="str">
        <f t="shared" si="69"/>
        <v/>
      </c>
      <c r="V234" t="str">
        <f t="shared" si="69"/>
        <v/>
      </c>
      <c r="W234" t="str">
        <f t="shared" si="69"/>
        <v/>
      </c>
      <c r="X234" t="str">
        <f t="shared" si="69"/>
        <v/>
      </c>
      <c r="Y234" t="str">
        <f t="shared" si="69"/>
        <v/>
      </c>
      <c r="Z234" t="str">
        <f t="shared" si="69"/>
        <v/>
      </c>
      <c r="AA234" t="str">
        <f t="shared" si="69"/>
        <v/>
      </c>
      <c r="AB234" t="str">
        <f t="shared" si="69"/>
        <v/>
      </c>
      <c r="AC234" t="str">
        <f t="shared" si="69"/>
        <v/>
      </c>
      <c r="AD234" t="str">
        <f t="shared" si="69"/>
        <v/>
      </c>
      <c r="AE234" t="str">
        <f t="shared" si="69"/>
        <v/>
      </c>
      <c r="AF234" t="str">
        <f t="shared" si="69"/>
        <v/>
      </c>
      <c r="AG234">
        <f t="shared" si="69"/>
        <v>2.2362637362637359E-5</v>
      </c>
    </row>
    <row r="235" spans="1:33" x14ac:dyDescent="0.2">
      <c r="A235" s="21" t="str">
        <f t="shared" si="64"/>
        <v>Subcompact Cars</v>
      </c>
      <c r="B235">
        <f t="shared" ref="B235:Q249" si="70">IF(B142=0,"",B49)</f>
        <v>3.4499097093927733E-2</v>
      </c>
      <c r="C235">
        <f t="shared" si="70"/>
        <v>4.5336311878928205E-2</v>
      </c>
      <c r="D235">
        <f t="shared" si="70"/>
        <v>4.0501421223198657E-2</v>
      </c>
      <c r="E235">
        <f t="shared" si="70"/>
        <v>3.7611492122456694E-2</v>
      </c>
      <c r="F235">
        <f t="shared" si="70"/>
        <v>3.6887096323115126E-2</v>
      </c>
      <c r="G235">
        <f t="shared" si="70"/>
        <v>3.5702543082746514E-2</v>
      </c>
      <c r="H235">
        <f t="shared" si="70"/>
        <v>3.2018725980213117E-2</v>
      </c>
      <c r="I235">
        <f t="shared" si="70"/>
        <v>2.9002060311520098E-2</v>
      </c>
      <c r="J235">
        <f t="shared" si="70"/>
        <v>2.6676157993866318E-2</v>
      </c>
      <c r="K235">
        <f t="shared" si="70"/>
        <v>2.5032832590648698E-2</v>
      </c>
      <c r="L235">
        <f t="shared" si="70"/>
        <v>2.4165204612697964E-2</v>
      </c>
      <c r="M235">
        <f t="shared" si="70"/>
        <v>2.2388432260744915E-2</v>
      </c>
      <c r="N235">
        <f t="shared" si="70"/>
        <v>2.1659964630716046E-2</v>
      </c>
      <c r="O235">
        <f t="shared" si="70"/>
        <v>2.0773640805527439E-2</v>
      </c>
      <c r="P235">
        <f t="shared" si="70"/>
        <v>2.0183327377985668E-2</v>
      </c>
      <c r="Q235">
        <f t="shared" si="70"/>
        <v>1.9238417822690628E-2</v>
      </c>
      <c r="R235">
        <f t="shared" si="69"/>
        <v>1.8853045353148606E-2</v>
      </c>
      <c r="S235">
        <f t="shared" si="69"/>
        <v>1.848416895835038E-2</v>
      </c>
      <c r="T235">
        <f t="shared" si="69"/>
        <v>1.8107718982301263E-2</v>
      </c>
      <c r="U235">
        <f t="shared" si="69"/>
        <v>1.7695071695606725E-2</v>
      </c>
      <c r="V235">
        <f t="shared" si="69"/>
        <v>1.7484675024681037E-2</v>
      </c>
      <c r="W235">
        <f t="shared" si="69"/>
        <v>1.722218594421231E-2</v>
      </c>
      <c r="X235">
        <f t="shared" si="69"/>
        <v>1.6945370814897179E-2</v>
      </c>
      <c r="Y235">
        <f t="shared" si="69"/>
        <v>1.6757850894852645E-2</v>
      </c>
      <c r="Z235">
        <f t="shared" si="69"/>
        <v>1.6550243220925902E-2</v>
      </c>
      <c r="AA235">
        <f t="shared" si="69"/>
        <v>1.6361086026417192E-2</v>
      </c>
      <c r="AB235">
        <f t="shared" si="69"/>
        <v>1.6056174764895063E-2</v>
      </c>
      <c r="AC235">
        <f t="shared" si="69"/>
        <v>1.5856219865258814E-2</v>
      </c>
      <c r="AD235">
        <f t="shared" si="69"/>
        <v>1.5592364383409331E-2</v>
      </c>
      <c r="AE235">
        <f t="shared" si="69"/>
        <v>1.5434179292361556E-2</v>
      </c>
      <c r="AF235">
        <f t="shared" si="69"/>
        <v>1.5179573710708522E-2</v>
      </c>
      <c r="AG235">
        <f t="shared" si="69"/>
        <v>1.0164835164835165E-5</v>
      </c>
    </row>
    <row r="236" spans="1:33" x14ac:dyDescent="0.2">
      <c r="A236" s="21" t="str">
        <f t="shared" si="64"/>
        <v>Compact Cars</v>
      </c>
      <c r="B236">
        <f t="shared" si="70"/>
        <v>0.11602697871901277</v>
      </c>
      <c r="C236">
        <f t="shared" si="69"/>
        <v>0.13916286783392787</v>
      </c>
      <c r="D236">
        <f t="shared" si="69"/>
        <v>0.12889850773113851</v>
      </c>
      <c r="E236">
        <f t="shared" si="69"/>
        <v>0.12071785928886619</v>
      </c>
      <c r="F236">
        <f t="shared" si="69"/>
        <v>0.11769770656013223</v>
      </c>
      <c r="G236">
        <f t="shared" si="69"/>
        <v>0.11306623180539457</v>
      </c>
      <c r="H236">
        <f t="shared" si="69"/>
        <v>0.10174780840291633</v>
      </c>
      <c r="I236">
        <f t="shared" si="69"/>
        <v>9.2327193452014789E-2</v>
      </c>
      <c r="J236">
        <f t="shared" si="69"/>
        <v>8.4809940968264039E-2</v>
      </c>
      <c r="K236">
        <f t="shared" si="69"/>
        <v>7.9520786184640993E-2</v>
      </c>
      <c r="L236">
        <f t="shared" si="69"/>
        <v>7.6521539021945709E-2</v>
      </c>
      <c r="M236">
        <f t="shared" si="69"/>
        <v>7.1187683397009732E-2</v>
      </c>
      <c r="N236">
        <f t="shared" si="69"/>
        <v>6.8706697375662651E-2</v>
      </c>
      <c r="O236">
        <f t="shared" si="69"/>
        <v>6.5896393381775234E-2</v>
      </c>
      <c r="P236">
        <f t="shared" si="69"/>
        <v>6.3926872166505902E-2</v>
      </c>
      <c r="Q236">
        <f t="shared" si="69"/>
        <v>6.1127270142967545E-2</v>
      </c>
      <c r="R236">
        <f t="shared" si="69"/>
        <v>5.9771232903135733E-2</v>
      </c>
      <c r="S236">
        <f t="shared" si="69"/>
        <v>5.8512281776539096E-2</v>
      </c>
      <c r="T236">
        <f t="shared" si="69"/>
        <v>5.7322130144526667E-2</v>
      </c>
      <c r="U236">
        <f t="shared" si="69"/>
        <v>5.6038970343699486E-2</v>
      </c>
      <c r="V236">
        <f t="shared" si="69"/>
        <v>5.5311186853177589E-2</v>
      </c>
      <c r="W236">
        <f t="shared" si="69"/>
        <v>5.4465888420454751E-2</v>
      </c>
      <c r="X236">
        <f t="shared" si="69"/>
        <v>5.3609082275701082E-2</v>
      </c>
      <c r="Y236">
        <f t="shared" si="69"/>
        <v>5.2961640498317003E-2</v>
      </c>
      <c r="Z236">
        <f t="shared" si="69"/>
        <v>5.2276033411650526E-2</v>
      </c>
      <c r="AA236">
        <f t="shared" si="69"/>
        <v>5.1646644020731491E-2</v>
      </c>
      <c r="AB236">
        <f t="shared" si="69"/>
        <v>5.0718703897985828E-2</v>
      </c>
      <c r="AC236">
        <f t="shared" si="69"/>
        <v>5.0049681159727619E-2</v>
      </c>
      <c r="AD236">
        <f t="shared" si="69"/>
        <v>4.9238623297075283E-2</v>
      </c>
      <c r="AE236">
        <f t="shared" si="69"/>
        <v>4.8676683291488089E-2</v>
      </c>
      <c r="AF236">
        <f t="shared" si="69"/>
        <v>4.7886559427722367E-2</v>
      </c>
      <c r="AG236">
        <f t="shared" si="69"/>
        <v>6.0989010989010988E-6</v>
      </c>
    </row>
    <row r="237" spans="1:33" x14ac:dyDescent="0.2">
      <c r="A237" s="21" t="str">
        <f t="shared" si="64"/>
        <v>Midsize Cars</v>
      </c>
      <c r="B237">
        <f t="shared" si="70"/>
        <v>0.3718620736642741</v>
      </c>
      <c r="C237">
        <f t="shared" si="69"/>
        <v>0.30114627648297759</v>
      </c>
      <c r="D237">
        <f t="shared" si="69"/>
        <v>0.29682176622197853</v>
      </c>
      <c r="E237">
        <f t="shared" si="69"/>
        <v>0.29772025131465313</v>
      </c>
      <c r="F237">
        <f t="shared" si="69"/>
        <v>0.29061424342140812</v>
      </c>
      <c r="G237">
        <f t="shared" si="69"/>
        <v>0.27918074054436015</v>
      </c>
      <c r="H237">
        <f t="shared" si="69"/>
        <v>0.24876226686883376</v>
      </c>
      <c r="I237">
        <f t="shared" si="69"/>
        <v>0.2224076273206973</v>
      </c>
      <c r="J237">
        <f t="shared" si="69"/>
        <v>0.20547719490551627</v>
      </c>
      <c r="K237">
        <f t="shared" si="69"/>
        <v>0.19187183854984866</v>
      </c>
      <c r="L237">
        <f t="shared" si="69"/>
        <v>0.17901887253591628</v>
      </c>
      <c r="M237">
        <f t="shared" si="69"/>
        <v>0.17408714870464922</v>
      </c>
      <c r="N237">
        <f t="shared" si="69"/>
        <v>0.1654254958131296</v>
      </c>
      <c r="O237">
        <f t="shared" si="69"/>
        <v>0.15932828093416229</v>
      </c>
      <c r="P237">
        <f t="shared" si="69"/>
        <v>0.15300629732746659</v>
      </c>
      <c r="Q237">
        <f t="shared" si="69"/>
        <v>0.1497943670199598</v>
      </c>
      <c r="R237">
        <f t="shared" si="69"/>
        <v>0.14487761420930664</v>
      </c>
      <c r="S237">
        <f t="shared" si="69"/>
        <v>0.14103887496467177</v>
      </c>
      <c r="T237">
        <f t="shared" si="69"/>
        <v>0.13801395939787037</v>
      </c>
      <c r="U237">
        <f t="shared" si="69"/>
        <v>0.1358248532550306</v>
      </c>
      <c r="V237">
        <f t="shared" si="69"/>
        <v>0.13314601969695747</v>
      </c>
      <c r="W237">
        <f t="shared" si="69"/>
        <v>0.13121501827027224</v>
      </c>
      <c r="X237">
        <f t="shared" si="69"/>
        <v>0.12957158856214357</v>
      </c>
      <c r="Y237">
        <f t="shared" si="69"/>
        <v>0.12755799772325718</v>
      </c>
      <c r="Z237">
        <f t="shared" si="69"/>
        <v>0.12569607410013359</v>
      </c>
      <c r="AA237">
        <f t="shared" si="69"/>
        <v>0.12372026849236584</v>
      </c>
      <c r="AB237">
        <f t="shared" si="69"/>
        <v>0.12238687900354311</v>
      </c>
      <c r="AC237">
        <f t="shared" si="69"/>
        <v>0.12049783147978071</v>
      </c>
      <c r="AD237">
        <f t="shared" si="69"/>
        <v>0.11886267755818372</v>
      </c>
      <c r="AE237">
        <f t="shared" si="69"/>
        <v>0.1166877469302469</v>
      </c>
      <c r="AF237">
        <f t="shared" si="69"/>
        <v>0.11495067915184004</v>
      </c>
      <c r="AG237">
        <f t="shared" si="69"/>
        <v>-1.4230769230769232E-5</v>
      </c>
    </row>
    <row r="238" spans="1:33" x14ac:dyDescent="0.2">
      <c r="A238" s="21" t="str">
        <f t="shared" si="64"/>
        <v>Large Cars</v>
      </c>
      <c r="B238">
        <f t="shared" si="70"/>
        <v>0.15383321074025702</v>
      </c>
      <c r="C238">
        <f t="shared" si="69"/>
        <v>0.10297060277758262</v>
      </c>
      <c r="D238">
        <f t="shared" si="69"/>
        <v>0.10699931196235386</v>
      </c>
      <c r="E238">
        <f t="shared" si="69"/>
        <v>0.10823448884371309</v>
      </c>
      <c r="F238">
        <f t="shared" si="69"/>
        <v>0.10497078467010562</v>
      </c>
      <c r="G238">
        <f t="shared" si="69"/>
        <v>0.10069909604871437</v>
      </c>
      <c r="H238">
        <f t="shared" si="69"/>
        <v>8.8776954998044097E-2</v>
      </c>
      <c r="I238">
        <f t="shared" si="69"/>
        <v>7.8691841361730269E-2</v>
      </c>
      <c r="J238">
        <f t="shared" si="69"/>
        <v>7.2620665963414863E-2</v>
      </c>
      <c r="K238">
        <f t="shared" si="69"/>
        <v>6.7466776546438623E-2</v>
      </c>
      <c r="L238">
        <f t="shared" si="69"/>
        <v>6.2166411360152711E-2</v>
      </c>
      <c r="M238">
        <f t="shared" si="69"/>
        <v>6.1071540081125558E-2</v>
      </c>
      <c r="N238">
        <f t="shared" si="69"/>
        <v>5.7603702317693635E-2</v>
      </c>
      <c r="O238">
        <f t="shared" si="69"/>
        <v>5.5415082169700695E-2</v>
      </c>
      <c r="P238">
        <f t="shared" si="69"/>
        <v>5.2957042156860146E-2</v>
      </c>
      <c r="Q238">
        <f t="shared" si="69"/>
        <v>5.2145645268747702E-2</v>
      </c>
      <c r="R238">
        <f t="shared" si="69"/>
        <v>5.0147641532612773E-2</v>
      </c>
      <c r="S238">
        <f t="shared" si="69"/>
        <v>4.8632457564006894E-2</v>
      </c>
      <c r="T238">
        <f t="shared" si="69"/>
        <v>4.7478196708894471E-2</v>
      </c>
      <c r="U238">
        <f t="shared" si="69"/>
        <v>4.6756533484324937E-2</v>
      </c>
      <c r="V238">
        <f t="shared" si="69"/>
        <v>4.5666709241454141E-2</v>
      </c>
      <c r="W238">
        <f t="shared" si="69"/>
        <v>4.4945271103162245E-2</v>
      </c>
      <c r="X238">
        <f t="shared" si="69"/>
        <v>4.436014471504348E-2</v>
      </c>
      <c r="Y238">
        <f t="shared" si="69"/>
        <v>4.356330099523073E-2</v>
      </c>
      <c r="Z238">
        <f t="shared" si="69"/>
        <v>4.2838280118006299E-2</v>
      </c>
      <c r="AA238">
        <f t="shared" si="69"/>
        <v>4.2071948455911133E-2</v>
      </c>
      <c r="AB238">
        <f t="shared" si="69"/>
        <v>4.1652775494515668E-2</v>
      </c>
      <c r="AC238">
        <f t="shared" si="69"/>
        <v>4.0927459127489831E-2</v>
      </c>
      <c r="AD238">
        <f t="shared" si="69"/>
        <v>4.0387396444251093E-2</v>
      </c>
      <c r="AE238">
        <f t="shared" si="69"/>
        <v>3.9508760826645367E-2</v>
      </c>
      <c r="AF238">
        <f t="shared" si="69"/>
        <v>3.8925257473112408E-2</v>
      </c>
      <c r="AG238">
        <f t="shared" si="69"/>
        <v>-2.6428571428571428E-5</v>
      </c>
    </row>
    <row r="239" spans="1:33" x14ac:dyDescent="0.2">
      <c r="A239" s="21" t="str">
        <f t="shared" si="64"/>
        <v>Two Seater Cars</v>
      </c>
      <c r="B239">
        <f t="shared" si="70"/>
        <v>9.1898138644882135E-3</v>
      </c>
      <c r="C239">
        <f t="shared" si="69"/>
        <v>7.9428429537841943E-3</v>
      </c>
      <c r="D239">
        <f t="shared" si="69"/>
        <v>7.9304826398098414E-3</v>
      </c>
      <c r="E239">
        <f t="shared" si="69"/>
        <v>7.8173247648466553E-3</v>
      </c>
      <c r="F239">
        <f t="shared" si="69"/>
        <v>7.6696374988744096E-3</v>
      </c>
      <c r="G239">
        <f t="shared" si="69"/>
        <v>7.4358050388153357E-3</v>
      </c>
      <c r="H239">
        <f t="shared" si="69"/>
        <v>6.6448617845538127E-3</v>
      </c>
      <c r="I239">
        <f t="shared" si="69"/>
        <v>5.9575237072340718E-3</v>
      </c>
      <c r="J239">
        <f t="shared" si="69"/>
        <v>5.5067248931023735E-3</v>
      </c>
      <c r="K239">
        <f t="shared" si="69"/>
        <v>5.1570302069231678E-3</v>
      </c>
      <c r="L239">
        <f t="shared" si="69"/>
        <v>4.8676331050622173E-3</v>
      </c>
      <c r="M239">
        <f t="shared" si="69"/>
        <v>4.6861148706830993E-3</v>
      </c>
      <c r="N239">
        <f t="shared" si="69"/>
        <v>4.4803397251093622E-3</v>
      </c>
      <c r="O239">
        <f t="shared" si="69"/>
        <v>4.3163991940713548E-3</v>
      </c>
      <c r="P239">
        <f t="shared" si="69"/>
        <v>4.1598898983012025E-3</v>
      </c>
      <c r="Q239">
        <f t="shared" si="69"/>
        <v>4.0508646725421682E-3</v>
      </c>
      <c r="R239">
        <f t="shared" si="69"/>
        <v>3.934354691138264E-3</v>
      </c>
      <c r="S239">
        <f t="shared" si="69"/>
        <v>3.8392073270851249E-3</v>
      </c>
      <c r="T239">
        <f t="shared" si="69"/>
        <v>3.7595533139551619E-3</v>
      </c>
      <c r="U239">
        <f t="shared" si="69"/>
        <v>3.6974213718458725E-3</v>
      </c>
      <c r="V239">
        <f t="shared" si="69"/>
        <v>3.6343060290628597E-3</v>
      </c>
      <c r="W239">
        <f t="shared" si="69"/>
        <v>3.5831912317551193E-3</v>
      </c>
      <c r="X239">
        <f t="shared" si="69"/>
        <v>3.5373183376357555E-3</v>
      </c>
      <c r="Y239">
        <f t="shared" si="69"/>
        <v>3.4885144933605398E-3</v>
      </c>
      <c r="Z239">
        <f t="shared" si="69"/>
        <v>3.4405279358230944E-3</v>
      </c>
      <c r="AA239">
        <f t="shared" si="69"/>
        <v>3.3923674798006418E-3</v>
      </c>
      <c r="AB239">
        <f t="shared" si="69"/>
        <v>3.3502521810703529E-3</v>
      </c>
      <c r="AC239">
        <f t="shared" si="69"/>
        <v>3.3022332644540181E-3</v>
      </c>
      <c r="AD239">
        <f t="shared" si="69"/>
        <v>3.2581719352756068E-3</v>
      </c>
      <c r="AE239">
        <f t="shared" si="69"/>
        <v>3.2059404383731399E-3</v>
      </c>
      <c r="AF239">
        <f t="shared" si="69"/>
        <v>3.1574312861791351E-3</v>
      </c>
      <c r="AG239">
        <f t="shared" si="69"/>
        <v>-6.0989010989010988E-6</v>
      </c>
    </row>
    <row r="240" spans="1:33" x14ac:dyDescent="0.2">
      <c r="A240" s="21" t="str">
        <f t="shared" si="64"/>
        <v>Small Crossover Cars</v>
      </c>
      <c r="B240">
        <f t="shared" si="70"/>
        <v>0.17831033096029725</v>
      </c>
      <c r="C240">
        <f t="shared" si="69"/>
        <v>0.23956850781433522</v>
      </c>
      <c r="D240">
        <f t="shared" si="69"/>
        <v>0.22641862866349535</v>
      </c>
      <c r="E240">
        <f t="shared" si="69"/>
        <v>0.21419278324629817</v>
      </c>
      <c r="F240">
        <f t="shared" si="69"/>
        <v>0.21317996373612311</v>
      </c>
      <c r="G240">
        <f t="shared" si="69"/>
        <v>0.20712495415063217</v>
      </c>
      <c r="H240">
        <f t="shared" si="69"/>
        <v>0.18819817616394841</v>
      </c>
      <c r="I240">
        <f t="shared" si="69"/>
        <v>0.17345895479812073</v>
      </c>
      <c r="J240">
        <f t="shared" si="69"/>
        <v>0.16074783247309959</v>
      </c>
      <c r="K240">
        <f t="shared" si="69"/>
        <v>0.15208980987585372</v>
      </c>
      <c r="L240">
        <f t="shared" si="69"/>
        <v>0.14766884944555997</v>
      </c>
      <c r="M240">
        <f t="shared" si="69"/>
        <v>0.13788284248047536</v>
      </c>
      <c r="N240">
        <f t="shared" si="69"/>
        <v>0.13414475719368626</v>
      </c>
      <c r="O240">
        <f t="shared" si="69"/>
        <v>0.12941226447583598</v>
      </c>
      <c r="P240">
        <f t="shared" si="69"/>
        <v>0.12643290461524909</v>
      </c>
      <c r="Q240">
        <f t="shared" si="69"/>
        <v>0.12129956244564188</v>
      </c>
      <c r="R240">
        <f t="shared" si="69"/>
        <v>0.11933169885477955</v>
      </c>
      <c r="S240">
        <f t="shared" si="69"/>
        <v>0.11744328626218931</v>
      </c>
      <c r="T240">
        <f t="shared" si="69"/>
        <v>0.11558886151733552</v>
      </c>
      <c r="U240">
        <f t="shared" si="69"/>
        <v>0.11343751936878732</v>
      </c>
      <c r="V240">
        <f t="shared" si="69"/>
        <v>0.11248993949869478</v>
      </c>
      <c r="W240">
        <f t="shared" si="69"/>
        <v>0.11120846235099571</v>
      </c>
      <c r="X240">
        <f t="shared" si="69"/>
        <v>0.10984496144226079</v>
      </c>
      <c r="Y240">
        <f t="shared" si="69"/>
        <v>0.10894125178042025</v>
      </c>
      <c r="Z240">
        <f t="shared" si="69"/>
        <v>0.10792605096422819</v>
      </c>
      <c r="AA240">
        <f t="shared" si="69"/>
        <v>0.10701969000203536</v>
      </c>
      <c r="AB240">
        <f t="shared" si="69"/>
        <v>0.10538258798415605</v>
      </c>
      <c r="AC240">
        <f t="shared" si="69"/>
        <v>0.10433584447763163</v>
      </c>
      <c r="AD240">
        <f t="shared" si="69"/>
        <v>0.10293899067829605</v>
      </c>
      <c r="AE240">
        <f t="shared" si="69"/>
        <v>0.10211474709601763</v>
      </c>
      <c r="AF240">
        <f t="shared" si="69"/>
        <v>0.100750059985402</v>
      </c>
      <c r="AG240">
        <f t="shared" si="69"/>
        <v>2.8461538461538464E-5</v>
      </c>
    </row>
    <row r="241" spans="1:33" x14ac:dyDescent="0.2">
      <c r="A241" s="21" t="str">
        <f t="shared" si="64"/>
        <v>Large Crossover Cars</v>
      </c>
      <c r="B241">
        <f t="shared" si="70"/>
        <v>4.9575697124137126E-2</v>
      </c>
      <c r="C241">
        <f t="shared" si="69"/>
        <v>4.2973913344449E-2</v>
      </c>
      <c r="D241">
        <f t="shared" si="69"/>
        <v>4.4564230135599653E-2</v>
      </c>
      <c r="E241">
        <f t="shared" si="69"/>
        <v>4.5420986843940851E-2</v>
      </c>
      <c r="F241">
        <f t="shared" si="69"/>
        <v>4.5493531412454824E-2</v>
      </c>
      <c r="G241">
        <f t="shared" si="69"/>
        <v>4.4619469101171982E-2</v>
      </c>
      <c r="H241">
        <f t="shared" si="69"/>
        <v>4.0311089529231153E-2</v>
      </c>
      <c r="I241">
        <f t="shared" si="69"/>
        <v>3.676928225936188E-2</v>
      </c>
      <c r="J241">
        <f t="shared" si="69"/>
        <v>3.4388136464914162E-2</v>
      </c>
      <c r="K241">
        <f t="shared" si="69"/>
        <v>3.249387837116096E-2</v>
      </c>
      <c r="L241">
        <f t="shared" si="69"/>
        <v>3.0689362017618779E-2</v>
      </c>
      <c r="M241">
        <f t="shared" si="69"/>
        <v>3.0049863838928902E-2</v>
      </c>
      <c r="N241">
        <f t="shared" si="69"/>
        <v>2.8838896294574361E-2</v>
      </c>
      <c r="O241">
        <f t="shared" si="69"/>
        <v>2.8000193072168052E-2</v>
      </c>
      <c r="P241">
        <f t="shared" si="69"/>
        <v>2.7148761995833381E-2</v>
      </c>
      <c r="Q241">
        <f t="shared" si="69"/>
        <v>2.6745823762161145E-2</v>
      </c>
      <c r="R241">
        <f t="shared" si="69"/>
        <v>2.6070789898759796E-2</v>
      </c>
      <c r="S241">
        <f t="shared" si="69"/>
        <v>2.5579943129019449E-2</v>
      </c>
      <c r="T241">
        <f t="shared" si="69"/>
        <v>2.5154288637931271E-2</v>
      </c>
      <c r="U241">
        <f t="shared" si="69"/>
        <v>2.4907057012640704E-2</v>
      </c>
      <c r="V241">
        <f t="shared" si="69"/>
        <v>2.4564928745948667E-2</v>
      </c>
      <c r="W241">
        <f t="shared" si="69"/>
        <v>2.4346712923263809E-2</v>
      </c>
      <c r="X241">
        <f t="shared" si="69"/>
        <v>2.4141248050557604E-2</v>
      </c>
      <c r="Y241">
        <f t="shared" si="69"/>
        <v>2.3917781686898763E-2</v>
      </c>
      <c r="Z241">
        <f t="shared" si="69"/>
        <v>2.3656545552271091E-2</v>
      </c>
      <c r="AA241">
        <f t="shared" si="69"/>
        <v>2.339633391298793E-2</v>
      </c>
      <c r="AB241">
        <f t="shared" si="69"/>
        <v>2.3235217293124357E-2</v>
      </c>
      <c r="AC241">
        <f t="shared" si="69"/>
        <v>2.2976854194317282E-2</v>
      </c>
      <c r="AD241">
        <f t="shared" si="69"/>
        <v>2.2758634233331465E-2</v>
      </c>
      <c r="AE241">
        <f t="shared" si="69"/>
        <v>2.2439711114304168E-2</v>
      </c>
      <c r="AF241">
        <f t="shared" si="69"/>
        <v>2.2214922107463821E-2</v>
      </c>
      <c r="AG241">
        <f t="shared" si="69"/>
        <v>1.2197802197802198E-5</v>
      </c>
    </row>
    <row r="242" spans="1:33" x14ac:dyDescent="0.2">
      <c r="A242" s="21" t="str">
        <f t="shared" si="64"/>
        <v>Small Pickup</v>
      </c>
      <c r="B242">
        <f t="shared" si="70"/>
        <v>3.503327725720322E-3</v>
      </c>
      <c r="C242">
        <f t="shared" si="69"/>
        <v>3.8316260475203317E-3</v>
      </c>
      <c r="D242">
        <f t="shared" si="69"/>
        <v>4.9543896306784799E-3</v>
      </c>
      <c r="E242">
        <f t="shared" si="69"/>
        <v>5.861710995656807E-3</v>
      </c>
      <c r="F242">
        <f t="shared" si="69"/>
        <v>6.3791405412480552E-3</v>
      </c>
      <c r="G242">
        <f t="shared" si="69"/>
        <v>7.3896931906310944E-3</v>
      </c>
      <c r="H242">
        <f t="shared" si="69"/>
        <v>1.0193228773237197E-2</v>
      </c>
      <c r="I242">
        <f t="shared" ref="C242:AG249" si="71">IF(I149=0,"",I56)</f>
        <v>1.2426522884634124E-2</v>
      </c>
      <c r="J242">
        <f t="shared" si="71"/>
        <v>1.4122348859227031E-2</v>
      </c>
      <c r="K242">
        <f t="shared" si="71"/>
        <v>1.5321094383852062E-2</v>
      </c>
      <c r="L242">
        <f t="shared" si="71"/>
        <v>1.6036168346634617E-2</v>
      </c>
      <c r="M242">
        <f t="shared" si="71"/>
        <v>1.7210021898445553E-2</v>
      </c>
      <c r="N242">
        <f t="shared" si="71"/>
        <v>1.7735115057931582E-2</v>
      </c>
      <c r="O242">
        <f t="shared" si="71"/>
        <v>1.8351805078872876E-2</v>
      </c>
      <c r="P242">
        <f t="shared" si="71"/>
        <v>1.8751677196874601E-2</v>
      </c>
      <c r="Q242">
        <f t="shared" si="71"/>
        <v>1.9465354736885418E-2</v>
      </c>
      <c r="R242">
        <f t="shared" si="71"/>
        <v>1.9690308045926971E-2</v>
      </c>
      <c r="S242">
        <f t="shared" si="71"/>
        <v>1.9918953597365695E-2</v>
      </c>
      <c r="T242">
        <f t="shared" si="71"/>
        <v>2.0153303514902229E-2</v>
      </c>
      <c r="U242">
        <f t="shared" si="71"/>
        <v>2.0451964377038633E-2</v>
      </c>
      <c r="V242">
        <f t="shared" si="71"/>
        <v>2.0548396155087235E-2</v>
      </c>
      <c r="W242">
        <f t="shared" si="71"/>
        <v>2.0712559107784974E-2</v>
      </c>
      <c r="X242">
        <f t="shared" si="71"/>
        <v>2.0897336668079268E-2</v>
      </c>
      <c r="Y242">
        <f t="shared" si="71"/>
        <v>2.0996338321496919E-2</v>
      </c>
      <c r="Z242">
        <f t="shared" si="71"/>
        <v>2.1111280568503275E-2</v>
      </c>
      <c r="AA242">
        <f t="shared" si="71"/>
        <v>2.1203203894621041E-2</v>
      </c>
      <c r="AB242">
        <f t="shared" si="71"/>
        <v>2.1439672390519179E-2</v>
      </c>
      <c r="AC242">
        <f t="shared" si="71"/>
        <v>2.1552308514046228E-2</v>
      </c>
      <c r="AD242">
        <f t="shared" si="71"/>
        <v>2.1735810956694985E-2</v>
      </c>
      <c r="AE242">
        <f t="shared" si="71"/>
        <v>2.1788656057582036E-2</v>
      </c>
      <c r="AF242">
        <f t="shared" si="71"/>
        <v>2.1960415014140752E-2</v>
      </c>
      <c r="AG242">
        <f t="shared" si="71"/>
        <v>-6.3736263736263732E-5</v>
      </c>
    </row>
    <row r="243" spans="1:33" x14ac:dyDescent="0.2">
      <c r="A243" s="21" t="str">
        <f t="shared" si="64"/>
        <v>Large Pickup</v>
      </c>
      <c r="B243" t="str">
        <f t="shared" si="70"/>
        <v/>
      </c>
      <c r="C243" t="str">
        <f t="shared" si="71"/>
        <v/>
      </c>
      <c r="D243" t="str">
        <f t="shared" si="71"/>
        <v/>
      </c>
      <c r="E243" t="str">
        <f t="shared" si="71"/>
        <v/>
      </c>
      <c r="F243" t="str">
        <f t="shared" si="71"/>
        <v/>
      </c>
      <c r="G243" t="str">
        <f t="shared" si="71"/>
        <v/>
      </c>
      <c r="H243" t="str">
        <f t="shared" si="71"/>
        <v/>
      </c>
      <c r="I243" t="str">
        <f t="shared" si="71"/>
        <v/>
      </c>
      <c r="J243" t="str">
        <f t="shared" si="71"/>
        <v/>
      </c>
      <c r="K243" t="str">
        <f t="shared" si="71"/>
        <v/>
      </c>
      <c r="L243" t="str">
        <f t="shared" si="71"/>
        <v/>
      </c>
      <c r="M243" t="str">
        <f t="shared" si="71"/>
        <v/>
      </c>
      <c r="N243" t="str">
        <f t="shared" si="71"/>
        <v/>
      </c>
      <c r="O243" t="str">
        <f t="shared" si="71"/>
        <v/>
      </c>
      <c r="P243" t="str">
        <f t="shared" si="71"/>
        <v/>
      </c>
      <c r="Q243" t="str">
        <f t="shared" si="71"/>
        <v/>
      </c>
      <c r="R243" t="str">
        <f t="shared" si="71"/>
        <v/>
      </c>
      <c r="S243" t="str">
        <f t="shared" si="71"/>
        <v/>
      </c>
      <c r="T243" t="str">
        <f t="shared" si="71"/>
        <v/>
      </c>
      <c r="U243" t="str">
        <f t="shared" si="71"/>
        <v/>
      </c>
      <c r="V243" t="str">
        <f t="shared" si="71"/>
        <v/>
      </c>
      <c r="W243" t="str">
        <f t="shared" si="71"/>
        <v/>
      </c>
      <c r="X243" t="str">
        <f t="shared" si="71"/>
        <v/>
      </c>
      <c r="Y243" t="str">
        <f t="shared" si="71"/>
        <v/>
      </c>
      <c r="Z243" t="str">
        <f t="shared" si="71"/>
        <v/>
      </c>
      <c r="AA243" t="str">
        <f t="shared" si="71"/>
        <v/>
      </c>
      <c r="AB243" t="str">
        <f t="shared" si="71"/>
        <v/>
      </c>
      <c r="AC243" t="str">
        <f t="shared" si="71"/>
        <v/>
      </c>
      <c r="AD243" t="str">
        <f t="shared" si="71"/>
        <v/>
      </c>
      <c r="AE243" t="str">
        <f t="shared" si="71"/>
        <v/>
      </c>
      <c r="AF243" t="str">
        <f t="shared" si="71"/>
        <v/>
      </c>
      <c r="AG243">
        <f t="shared" si="71"/>
        <v>3.1868131868131866E-5</v>
      </c>
    </row>
    <row r="244" spans="1:33" x14ac:dyDescent="0.2">
      <c r="A244" s="21" t="str">
        <f t="shared" si="64"/>
        <v>Small Van</v>
      </c>
      <c r="B244" t="str">
        <f t="shared" si="70"/>
        <v/>
      </c>
      <c r="C244" t="str">
        <f t="shared" si="71"/>
        <v/>
      </c>
      <c r="D244" t="str">
        <f t="shared" si="71"/>
        <v/>
      </c>
      <c r="E244" t="str">
        <f t="shared" si="71"/>
        <v/>
      </c>
      <c r="F244" t="str">
        <f t="shared" si="71"/>
        <v/>
      </c>
      <c r="G244" t="str">
        <f t="shared" si="71"/>
        <v/>
      </c>
      <c r="H244" t="str">
        <f t="shared" si="71"/>
        <v/>
      </c>
      <c r="I244" t="str">
        <f t="shared" si="71"/>
        <v/>
      </c>
      <c r="J244" t="str">
        <f t="shared" si="71"/>
        <v/>
      </c>
      <c r="K244" t="str">
        <f t="shared" si="71"/>
        <v/>
      </c>
      <c r="L244" t="str">
        <f t="shared" si="71"/>
        <v/>
      </c>
      <c r="M244" t="str">
        <f t="shared" si="71"/>
        <v/>
      </c>
      <c r="N244" t="str">
        <f t="shared" si="71"/>
        <v/>
      </c>
      <c r="O244" t="str">
        <f t="shared" si="71"/>
        <v/>
      </c>
      <c r="P244" t="str">
        <f t="shared" si="71"/>
        <v/>
      </c>
      <c r="Q244" t="str">
        <f t="shared" si="71"/>
        <v/>
      </c>
      <c r="R244" t="str">
        <f t="shared" si="71"/>
        <v/>
      </c>
      <c r="S244" t="str">
        <f t="shared" si="71"/>
        <v/>
      </c>
      <c r="T244" t="str">
        <f t="shared" si="71"/>
        <v/>
      </c>
      <c r="U244" t="str">
        <f t="shared" si="71"/>
        <v/>
      </c>
      <c r="V244" t="str">
        <f t="shared" si="71"/>
        <v/>
      </c>
      <c r="W244" t="str">
        <f t="shared" si="71"/>
        <v/>
      </c>
      <c r="X244" t="str">
        <f t="shared" si="71"/>
        <v/>
      </c>
      <c r="Y244" t="str">
        <f t="shared" si="71"/>
        <v/>
      </c>
      <c r="Z244" t="str">
        <f t="shared" si="71"/>
        <v/>
      </c>
      <c r="AA244" t="str">
        <f t="shared" si="71"/>
        <v/>
      </c>
      <c r="AB244" t="str">
        <f t="shared" si="71"/>
        <v/>
      </c>
      <c r="AC244" t="str">
        <f t="shared" si="71"/>
        <v/>
      </c>
      <c r="AD244" t="str">
        <f t="shared" si="71"/>
        <v/>
      </c>
      <c r="AE244" t="str">
        <f t="shared" si="71"/>
        <v/>
      </c>
      <c r="AF244" t="str">
        <f t="shared" si="71"/>
        <v/>
      </c>
      <c r="AG244">
        <f t="shared" si="71"/>
        <v>7.1703296703296698E-5</v>
      </c>
    </row>
    <row r="245" spans="1:33" x14ac:dyDescent="0.2">
      <c r="A245" s="21" t="str">
        <f t="shared" si="64"/>
        <v>Large Van</v>
      </c>
      <c r="B245">
        <f t="shared" si="70"/>
        <v>3.4338549428734747E-3</v>
      </c>
      <c r="C245">
        <f t="shared" si="71"/>
        <v>4.858600311139917E-3</v>
      </c>
      <c r="D245">
        <f t="shared" si="71"/>
        <v>5.9427904999804181E-3</v>
      </c>
      <c r="E245">
        <f t="shared" si="71"/>
        <v>6.7606117887654745E-3</v>
      </c>
      <c r="F245">
        <f t="shared" si="71"/>
        <v>7.3576362370557143E-3</v>
      </c>
      <c r="G245">
        <f t="shared" si="71"/>
        <v>8.4547555246986001E-3</v>
      </c>
      <c r="H245">
        <f t="shared" si="71"/>
        <v>1.1820637953809655E-2</v>
      </c>
      <c r="I245">
        <f t="shared" si="71"/>
        <v>1.4551511364586951E-2</v>
      </c>
      <c r="J245">
        <f t="shared" si="71"/>
        <v>1.6480790345937385E-2</v>
      </c>
      <c r="K245">
        <f t="shared" si="71"/>
        <v>1.7925319604190724E-2</v>
      </c>
      <c r="L245">
        <f t="shared" si="71"/>
        <v>1.9045312374236428E-2</v>
      </c>
      <c r="M245">
        <f t="shared" si="71"/>
        <v>1.9970310106200727E-2</v>
      </c>
      <c r="N245">
        <f t="shared" si="71"/>
        <v>2.0759686614319029E-2</v>
      </c>
      <c r="O245">
        <f t="shared" si="71"/>
        <v>2.1434766367568383E-2</v>
      </c>
      <c r="P245">
        <f t="shared" si="71"/>
        <v>2.2053533283342804E-2</v>
      </c>
      <c r="Q245">
        <f t="shared" si="71"/>
        <v>2.2564600178344732E-2</v>
      </c>
      <c r="R245">
        <f t="shared" si="71"/>
        <v>2.2990052464936919E-2</v>
      </c>
      <c r="S245">
        <f t="shared" si="71"/>
        <v>2.3337768184371364E-2</v>
      </c>
      <c r="T245">
        <f t="shared" si="71"/>
        <v>2.3636931404466259E-2</v>
      </c>
      <c r="U245">
        <f t="shared" si="71"/>
        <v>2.3886786390695629E-2</v>
      </c>
      <c r="V245">
        <f t="shared" si="71"/>
        <v>2.410141132805808E-2</v>
      </c>
      <c r="W245">
        <f t="shared" si="71"/>
        <v>2.4288700258209284E-2</v>
      </c>
      <c r="X245">
        <f t="shared" si="71"/>
        <v>2.4459995482388287E-2</v>
      </c>
      <c r="Y245">
        <f t="shared" si="71"/>
        <v>2.4627642178873071E-2</v>
      </c>
      <c r="Z245">
        <f t="shared" si="71"/>
        <v>2.4794803169532444E-2</v>
      </c>
      <c r="AA245">
        <f t="shared" si="71"/>
        <v>2.4959817763954961E-2</v>
      </c>
      <c r="AB245">
        <f t="shared" si="71"/>
        <v>2.5129077847293985E-2</v>
      </c>
      <c r="AC245">
        <f t="shared" si="71"/>
        <v>2.529951735917315E-2</v>
      </c>
      <c r="AD245">
        <f t="shared" si="71"/>
        <v>2.5470663109776488E-2</v>
      </c>
      <c r="AE245">
        <f t="shared" si="71"/>
        <v>2.5646998416879629E-2</v>
      </c>
      <c r="AF245">
        <f t="shared" si="71"/>
        <v>2.5829450332558446E-2</v>
      </c>
      <c r="AG245" t="str">
        <f t="shared" si="71"/>
        <v/>
      </c>
    </row>
    <row r="246" spans="1:33" x14ac:dyDescent="0.2">
      <c r="A246" s="21" t="str">
        <f t="shared" si="64"/>
        <v>Small Utility</v>
      </c>
      <c r="B246">
        <f t="shared" si="70"/>
        <v>4.1490435971621243E-3</v>
      </c>
      <c r="C246">
        <f t="shared" si="71"/>
        <v>5.1626815231112016E-3</v>
      </c>
      <c r="D246">
        <f t="shared" si="71"/>
        <v>6.4137029496314016E-3</v>
      </c>
      <c r="E246">
        <f t="shared" si="71"/>
        <v>7.3096433087168067E-3</v>
      </c>
      <c r="F246">
        <f t="shared" si="71"/>
        <v>7.8815110168902833E-3</v>
      </c>
      <c r="G246">
        <f t="shared" si="71"/>
        <v>9.1307457046462849E-3</v>
      </c>
      <c r="H246">
        <f t="shared" si="71"/>
        <v>1.2482235174093463E-2</v>
      </c>
      <c r="I246">
        <f t="shared" si="71"/>
        <v>1.5255445501023162E-2</v>
      </c>
      <c r="J246">
        <f t="shared" si="71"/>
        <v>1.7224651510324096E-2</v>
      </c>
      <c r="K246">
        <f t="shared" si="71"/>
        <v>1.8652181746336125E-2</v>
      </c>
      <c r="L246">
        <f t="shared" si="71"/>
        <v>1.9680106224519229E-2</v>
      </c>
      <c r="M246">
        <f t="shared" si="71"/>
        <v>2.0685119373258991E-2</v>
      </c>
      <c r="N246">
        <f t="shared" si="71"/>
        <v>2.1390775788144651E-2</v>
      </c>
      <c r="O246">
        <f t="shared" si="71"/>
        <v>2.2035694418783329E-2</v>
      </c>
      <c r="P246">
        <f t="shared" si="71"/>
        <v>2.2516030468589653E-2</v>
      </c>
      <c r="Q246">
        <f t="shared" si="71"/>
        <v>2.3065484233054073E-2</v>
      </c>
      <c r="R246">
        <f t="shared" si="71"/>
        <v>2.3398755234473573E-2</v>
      </c>
      <c r="S246">
        <f t="shared" si="71"/>
        <v>2.3678873633142909E-2</v>
      </c>
      <c r="T246">
        <f t="shared" si="71"/>
        <v>2.3919884927654442E-2</v>
      </c>
      <c r="U246">
        <f t="shared" si="71"/>
        <v>2.4151974810897533E-2</v>
      </c>
      <c r="V246">
        <f t="shared" si="71"/>
        <v>2.4294469490861864E-2</v>
      </c>
      <c r="W246">
        <f t="shared" si="71"/>
        <v>2.4435812776860483E-2</v>
      </c>
      <c r="X246">
        <f t="shared" si="71"/>
        <v>2.4579501694095864E-2</v>
      </c>
      <c r="Y246">
        <f t="shared" si="71"/>
        <v>2.4686430495734126E-2</v>
      </c>
      <c r="Z246">
        <f t="shared" si="71"/>
        <v>2.4802574050262559E-2</v>
      </c>
      <c r="AA246">
        <f t="shared" si="71"/>
        <v>2.4916876567731058E-2</v>
      </c>
      <c r="AB246">
        <f t="shared" si="71"/>
        <v>2.507374108564878E-2</v>
      </c>
      <c r="AC246">
        <f t="shared" si="71"/>
        <v>2.5192223052579458E-2</v>
      </c>
      <c r="AD246">
        <f t="shared" si="71"/>
        <v>2.5345510448940376E-2</v>
      </c>
      <c r="AE246">
        <f t="shared" si="71"/>
        <v>2.5452299369336753E-2</v>
      </c>
      <c r="AF246">
        <f t="shared" si="71"/>
        <v>2.5595647062445485E-2</v>
      </c>
      <c r="AG246">
        <f t="shared" si="71"/>
        <v>-6.3736263736263732E-5</v>
      </c>
    </row>
    <row r="247" spans="1:33" x14ac:dyDescent="0.2">
      <c r="A247" s="21" t="str">
        <f t="shared" si="64"/>
        <v>Large Utility</v>
      </c>
      <c r="B247" t="str">
        <f t="shared" si="70"/>
        <v/>
      </c>
      <c r="C247" t="str">
        <f t="shared" si="71"/>
        <v/>
      </c>
      <c r="D247" t="str">
        <f t="shared" si="71"/>
        <v/>
      </c>
      <c r="E247" t="str">
        <f t="shared" si="71"/>
        <v/>
      </c>
      <c r="F247" t="str">
        <f t="shared" si="71"/>
        <v/>
      </c>
      <c r="G247" t="str">
        <f t="shared" si="71"/>
        <v/>
      </c>
      <c r="H247" t="str">
        <f t="shared" si="71"/>
        <v/>
      </c>
      <c r="I247" t="str">
        <f t="shared" si="71"/>
        <v/>
      </c>
      <c r="J247" t="str">
        <f t="shared" si="71"/>
        <v/>
      </c>
      <c r="K247" t="str">
        <f t="shared" si="71"/>
        <v/>
      </c>
      <c r="L247" t="str">
        <f t="shared" si="71"/>
        <v/>
      </c>
      <c r="M247" t="str">
        <f t="shared" si="71"/>
        <v/>
      </c>
      <c r="N247" t="str">
        <f t="shared" si="71"/>
        <v/>
      </c>
      <c r="O247" t="str">
        <f t="shared" si="71"/>
        <v/>
      </c>
      <c r="P247" t="str">
        <f t="shared" si="71"/>
        <v/>
      </c>
      <c r="Q247" t="str">
        <f t="shared" si="71"/>
        <v/>
      </c>
      <c r="R247" t="str">
        <f t="shared" si="71"/>
        <v/>
      </c>
      <c r="S247" t="str">
        <f t="shared" si="71"/>
        <v/>
      </c>
      <c r="T247" t="str">
        <f t="shared" si="71"/>
        <v/>
      </c>
      <c r="U247" t="str">
        <f t="shared" si="71"/>
        <v/>
      </c>
      <c r="V247" t="str">
        <f t="shared" si="71"/>
        <v/>
      </c>
      <c r="W247" t="str">
        <f t="shared" si="71"/>
        <v/>
      </c>
      <c r="X247" t="str">
        <f t="shared" si="71"/>
        <v/>
      </c>
      <c r="Y247" t="str">
        <f t="shared" si="71"/>
        <v/>
      </c>
      <c r="Z247" t="str">
        <f t="shared" si="71"/>
        <v/>
      </c>
      <c r="AA247" t="str">
        <f t="shared" si="71"/>
        <v/>
      </c>
      <c r="AB247" t="str">
        <f t="shared" si="71"/>
        <v/>
      </c>
      <c r="AC247" t="str">
        <f t="shared" si="71"/>
        <v/>
      </c>
      <c r="AD247" t="str">
        <f t="shared" si="71"/>
        <v/>
      </c>
      <c r="AE247" t="str">
        <f t="shared" si="71"/>
        <v/>
      </c>
      <c r="AF247" t="str">
        <f t="shared" si="71"/>
        <v/>
      </c>
      <c r="AG247">
        <f t="shared" si="71"/>
        <v>-3.1868131868131866E-5</v>
      </c>
    </row>
    <row r="248" spans="1:33" x14ac:dyDescent="0.2">
      <c r="A248" s="21" t="str">
        <f t="shared" ref="A248:A249" si="72">A155</f>
        <v>Small Crossover Trucks</v>
      </c>
      <c r="B248" t="str">
        <f t="shared" si="70"/>
        <v/>
      </c>
      <c r="C248" t="str">
        <f t="shared" si="71"/>
        <v/>
      </c>
      <c r="D248" t="str">
        <f t="shared" si="71"/>
        <v/>
      </c>
      <c r="E248" t="str">
        <f t="shared" si="71"/>
        <v/>
      </c>
      <c r="F248" t="str">
        <f t="shared" si="71"/>
        <v/>
      </c>
      <c r="G248">
        <f t="shared" si="71"/>
        <v>4.714458031672053E-2</v>
      </c>
      <c r="H248">
        <f t="shared" si="71"/>
        <v>6.5514117483355339E-2</v>
      </c>
      <c r="I248">
        <f t="shared" si="71"/>
        <v>8.0861459355488871E-2</v>
      </c>
      <c r="J248">
        <f t="shared" si="71"/>
        <v>9.1946511801332773E-2</v>
      </c>
      <c r="K248">
        <f t="shared" si="71"/>
        <v>0.10025841906907035</v>
      </c>
      <c r="L248">
        <f t="shared" si="71"/>
        <v>0.10652716167282239</v>
      </c>
      <c r="M248">
        <f t="shared" si="71"/>
        <v>0.11234466774790541</v>
      </c>
      <c r="N248">
        <f t="shared" si="71"/>
        <v>0.11687535471827107</v>
      </c>
      <c r="O248">
        <f t="shared" si="71"/>
        <v>0.1209566979934807</v>
      </c>
      <c r="P248">
        <f t="shared" si="71"/>
        <v>0.12427985137185467</v>
      </c>
      <c r="Q248">
        <f t="shared" si="71"/>
        <v>0.12764473834308471</v>
      </c>
      <c r="R248">
        <f t="shared" si="71"/>
        <v>0.13012593301218259</v>
      </c>
      <c r="S248">
        <f t="shared" si="71"/>
        <v>0.13222576929471203</v>
      </c>
      <c r="T248">
        <f t="shared" si="71"/>
        <v>0.1341070952711389</v>
      </c>
      <c r="U248">
        <f t="shared" si="71"/>
        <v>0.13582108093459938</v>
      </c>
      <c r="V248">
        <f t="shared" si="71"/>
        <v>0.13714050580641729</v>
      </c>
      <c r="W248">
        <f t="shared" si="71"/>
        <v>0.13837906853141152</v>
      </c>
      <c r="X248">
        <f t="shared" si="71"/>
        <v>0.13958673573886254</v>
      </c>
      <c r="Y248">
        <f t="shared" si="71"/>
        <v>0.14064263246397221</v>
      </c>
      <c r="Z248">
        <f t="shared" si="71"/>
        <v>0.14172804444108902</v>
      </c>
      <c r="AA248">
        <f t="shared" si="71"/>
        <v>0.14279549133942371</v>
      </c>
      <c r="AB248">
        <f t="shared" si="71"/>
        <v>0.14400715597599506</v>
      </c>
      <c r="AC248">
        <f t="shared" si="71"/>
        <v>0.14508381590438188</v>
      </c>
      <c r="AD248">
        <f t="shared" si="71"/>
        <v>0.14627953958615986</v>
      </c>
      <c r="AE248">
        <f t="shared" si="71"/>
        <v>0.14732075156774851</v>
      </c>
      <c r="AF248">
        <f t="shared" si="71"/>
        <v>0.14848257507963269</v>
      </c>
      <c r="AG248">
        <f t="shared" si="71"/>
        <v>-7.9670329670329665E-6</v>
      </c>
    </row>
    <row r="249" spans="1:33" x14ac:dyDescent="0.2">
      <c r="A249" s="21" t="str">
        <f t="shared" si="72"/>
        <v>Large Crossover Trucks</v>
      </c>
      <c r="B249" t="str">
        <f t="shared" si="70"/>
        <v/>
      </c>
      <c r="C249" t="str">
        <f t="shared" si="71"/>
        <v/>
      </c>
      <c r="D249" t="str">
        <f t="shared" si="71"/>
        <v/>
      </c>
      <c r="E249" t="str">
        <f t="shared" si="71"/>
        <v/>
      </c>
      <c r="F249" t="str">
        <f t="shared" si="71"/>
        <v/>
      </c>
      <c r="G249" t="str">
        <f t="shared" si="71"/>
        <v/>
      </c>
      <c r="H249" t="str">
        <f t="shared" si="71"/>
        <v/>
      </c>
      <c r="I249" t="str">
        <f t="shared" si="71"/>
        <v/>
      </c>
      <c r="J249" t="str">
        <f t="shared" si="71"/>
        <v/>
      </c>
      <c r="K249" t="str">
        <f t="shared" si="71"/>
        <v/>
      </c>
      <c r="L249" t="str">
        <f t="shared" si="71"/>
        <v/>
      </c>
      <c r="M249" t="str">
        <f t="shared" si="71"/>
        <v/>
      </c>
      <c r="N249" t="str">
        <f t="shared" si="71"/>
        <v/>
      </c>
      <c r="O249" t="str">
        <f t="shared" si="71"/>
        <v/>
      </c>
      <c r="P249" t="str">
        <f t="shared" si="71"/>
        <v/>
      </c>
      <c r="Q249" t="str">
        <f t="shared" si="71"/>
        <v/>
      </c>
      <c r="R249" t="str">
        <f t="shared" si="71"/>
        <v/>
      </c>
      <c r="S249" t="str">
        <f t="shared" si="71"/>
        <v/>
      </c>
      <c r="T249" t="str">
        <f t="shared" si="71"/>
        <v/>
      </c>
      <c r="U249" t="str">
        <f t="shared" si="71"/>
        <v/>
      </c>
      <c r="V249" t="str">
        <f t="shared" si="71"/>
        <v/>
      </c>
      <c r="W249" t="str">
        <f t="shared" si="71"/>
        <v/>
      </c>
      <c r="X249" t="str">
        <f t="shared" si="71"/>
        <v/>
      </c>
      <c r="Y249" t="str">
        <f t="shared" si="71"/>
        <v/>
      </c>
      <c r="Z249" t="str">
        <f t="shared" si="71"/>
        <v/>
      </c>
      <c r="AA249" t="str">
        <f t="shared" si="71"/>
        <v/>
      </c>
      <c r="AB249" t="str">
        <f t="shared" si="71"/>
        <v/>
      </c>
      <c r="AC249" t="str">
        <f t="shared" si="71"/>
        <v/>
      </c>
      <c r="AD249" t="str">
        <f t="shared" si="71"/>
        <v/>
      </c>
      <c r="AE249" t="str">
        <f t="shared" si="71"/>
        <v/>
      </c>
      <c r="AF249" t="str">
        <f t="shared" si="71"/>
        <v/>
      </c>
      <c r="AG249">
        <f t="shared" ref="AG249" si="73">IF(AG156=0,"",AG63)</f>
        <v>0</v>
      </c>
    </row>
    <row r="251" spans="1:33" s="2" customFormat="1" x14ac:dyDescent="0.2">
      <c r="A251" s="2" t="s">
        <v>207</v>
      </c>
    </row>
    <row r="252" spans="1:33" x14ac:dyDescent="0.2">
      <c r="B252">
        <v>2019</v>
      </c>
      <c r="C252">
        <v>2020</v>
      </c>
      <c r="D252">
        <v>2021</v>
      </c>
      <c r="E252">
        <v>2022</v>
      </c>
      <c r="F252">
        <v>2023</v>
      </c>
      <c r="G252">
        <v>2024</v>
      </c>
      <c r="H252">
        <v>2025</v>
      </c>
      <c r="I252">
        <v>2026</v>
      </c>
      <c r="J252">
        <v>2027</v>
      </c>
      <c r="K252">
        <v>2028</v>
      </c>
      <c r="L252">
        <v>2029</v>
      </c>
      <c r="M252">
        <v>2030</v>
      </c>
      <c r="N252">
        <v>2031</v>
      </c>
      <c r="O252">
        <v>2032</v>
      </c>
      <c r="P252">
        <v>2033</v>
      </c>
      <c r="Q252">
        <v>2034</v>
      </c>
      <c r="R252">
        <v>2035</v>
      </c>
      <c r="S252">
        <v>2036</v>
      </c>
      <c r="T252">
        <v>2037</v>
      </c>
      <c r="U252">
        <v>2038</v>
      </c>
      <c r="V252">
        <v>2039</v>
      </c>
      <c r="W252">
        <v>2040</v>
      </c>
      <c r="X252">
        <v>2041</v>
      </c>
      <c r="Y252">
        <v>2042</v>
      </c>
      <c r="Z252">
        <v>2043</v>
      </c>
      <c r="AA252">
        <v>2044</v>
      </c>
      <c r="AB252">
        <v>2045</v>
      </c>
      <c r="AC252">
        <v>2046</v>
      </c>
      <c r="AD252">
        <v>2047</v>
      </c>
      <c r="AE252">
        <v>2048</v>
      </c>
      <c r="AF252">
        <v>2049</v>
      </c>
      <c r="AG252">
        <v>2050</v>
      </c>
    </row>
    <row r="253" spans="1:33" x14ac:dyDescent="0.2">
      <c r="A253" t="s">
        <v>239</v>
      </c>
      <c r="B253">
        <f t="shared" ref="B253:AG253" si="74">(SUM(SUMPRODUCT(B162:B177,B69:B84)/SUM(B162:B177)*B19,SUMPRODUCT(B87:B102,B180:B195)/SUM(B180:B195)*B20,SUMPRODUCT(B105:B120,B198:B213)/SUM(B198:B213)*B21)*10^3)*cpi_2018to2012</f>
        <v>49124.682152805071</v>
      </c>
      <c r="C253">
        <f t="shared" si="74"/>
        <v>48652.215731746117</v>
      </c>
      <c r="D253">
        <f t="shared" si="74"/>
        <v>48755.757592164409</v>
      </c>
      <c r="E253">
        <f t="shared" si="74"/>
        <v>48633.999885128556</v>
      </c>
      <c r="F253">
        <f t="shared" si="74"/>
        <v>48476.983422507074</v>
      </c>
      <c r="G253">
        <f t="shared" si="74"/>
        <v>48353.282220093024</v>
      </c>
      <c r="H253">
        <f t="shared" si="74"/>
        <v>48175.349841843112</v>
      </c>
      <c r="I253">
        <f t="shared" si="74"/>
        <v>47970.650418475598</v>
      </c>
      <c r="J253">
        <f t="shared" si="74"/>
        <v>47798.459496744188</v>
      </c>
      <c r="K253">
        <f t="shared" si="74"/>
        <v>47658.864631163815</v>
      </c>
      <c r="L253">
        <f t="shared" si="74"/>
        <v>47555.618128941707</v>
      </c>
      <c r="M253">
        <f t="shared" si="74"/>
        <v>47487.440920366222</v>
      </c>
      <c r="N253">
        <f t="shared" si="74"/>
        <v>47412.384726388496</v>
      </c>
      <c r="O253">
        <f t="shared" si="74"/>
        <v>47354.949351942276</v>
      </c>
      <c r="P253">
        <f t="shared" si="74"/>
        <v>47271.312170626414</v>
      </c>
      <c r="Q253">
        <f t="shared" si="74"/>
        <v>47200.91458903411</v>
      </c>
      <c r="R253">
        <f t="shared" si="74"/>
        <v>47126.735151507681</v>
      </c>
      <c r="S253">
        <f t="shared" si="74"/>
        <v>47062.622697175735</v>
      </c>
      <c r="T253">
        <f t="shared" si="74"/>
        <v>47008.62476944465</v>
      </c>
      <c r="U253">
        <f t="shared" si="74"/>
        <v>46968.269050885261</v>
      </c>
      <c r="V253">
        <f t="shared" si="74"/>
        <v>46934.121678853619</v>
      </c>
      <c r="W253">
        <f t="shared" si="74"/>
        <v>46977.595958566788</v>
      </c>
      <c r="X253">
        <f t="shared" si="74"/>
        <v>47015.889843343633</v>
      </c>
      <c r="Y253">
        <f t="shared" si="74"/>
        <v>47048.971242410036</v>
      </c>
      <c r="Z253">
        <f t="shared" si="74"/>
        <v>47078.824590800628</v>
      </c>
      <c r="AA253">
        <f t="shared" si="74"/>
        <v>47107.121297878439</v>
      </c>
      <c r="AB253">
        <f t="shared" si="74"/>
        <v>47137.743314294377</v>
      </c>
      <c r="AC253">
        <f t="shared" si="74"/>
        <v>47165.367469982135</v>
      </c>
      <c r="AD253">
        <f t="shared" si="74"/>
        <v>47195.776764730763</v>
      </c>
      <c r="AE253">
        <f t="shared" si="74"/>
        <v>47223.416149755743</v>
      </c>
      <c r="AF253">
        <f t="shared" si="74"/>
        <v>47241.100403735873</v>
      </c>
      <c r="AG253">
        <f t="shared" si="74"/>
        <v>-9.8584003419401096</v>
      </c>
    </row>
    <row r="254" spans="1:33" x14ac:dyDescent="0.2">
      <c r="A254" t="s">
        <v>215</v>
      </c>
      <c r="B254">
        <f t="shared" ref="B254:AG254" si="75">(SUM(SUMPRODUCT(B216:B231,B123:B138)/SUM(B216:B231)*B24,SUMPRODUCT(B234:B249,B141:B156)/SUM(B234:B249)*B25)*10^3)*cpi_2018to2012</f>
        <v>38003.863193278979</v>
      </c>
      <c r="C254">
        <f t="shared" si="75"/>
        <v>37146.732888485421</v>
      </c>
      <c r="D254">
        <f t="shared" si="75"/>
        <v>37123.360778807357</v>
      </c>
      <c r="E254">
        <f t="shared" si="75"/>
        <v>37077.040570773206</v>
      </c>
      <c r="F254">
        <f t="shared" si="75"/>
        <v>36961.643293854526</v>
      </c>
      <c r="G254">
        <f t="shared" si="75"/>
        <v>37226.649679227434</v>
      </c>
      <c r="H254">
        <f t="shared" si="75"/>
        <v>37412.546244698118</v>
      </c>
      <c r="I254">
        <f t="shared" si="75"/>
        <v>37510.244757077948</v>
      </c>
      <c r="J254">
        <f t="shared" si="75"/>
        <v>37608.330409891299</v>
      </c>
      <c r="K254">
        <f t="shared" si="75"/>
        <v>37693.62884514188</v>
      </c>
      <c r="L254">
        <f t="shared" si="75"/>
        <v>37757.364879252229</v>
      </c>
      <c r="M254">
        <f t="shared" si="75"/>
        <v>37885.697683326733</v>
      </c>
      <c r="N254">
        <f t="shared" si="75"/>
        <v>37981.202538673693</v>
      </c>
      <c r="O254">
        <f t="shared" si="75"/>
        <v>38093.564487502874</v>
      </c>
      <c r="P254">
        <f t="shared" si="75"/>
        <v>38159.814962839017</v>
      </c>
      <c r="Q254">
        <f t="shared" si="75"/>
        <v>38241.649595377494</v>
      </c>
      <c r="R254">
        <f t="shared" si="75"/>
        <v>38297.187454814179</v>
      </c>
      <c r="S254">
        <f t="shared" si="75"/>
        <v>38346.398665365181</v>
      </c>
      <c r="T254">
        <f t="shared" si="75"/>
        <v>38390.976725823602</v>
      </c>
      <c r="U254">
        <f t="shared" si="75"/>
        <v>38438.503647706122</v>
      </c>
      <c r="V254">
        <f t="shared" si="75"/>
        <v>38473.548088123898</v>
      </c>
      <c r="W254">
        <f t="shared" si="75"/>
        <v>38529.235173811379</v>
      </c>
      <c r="X254">
        <f t="shared" si="75"/>
        <v>38583.538734896531</v>
      </c>
      <c r="Y254">
        <f t="shared" si="75"/>
        <v>38633.500839499771</v>
      </c>
      <c r="Z254">
        <f t="shared" si="75"/>
        <v>38682.497579812916</v>
      </c>
      <c r="AA254">
        <f t="shared" si="75"/>
        <v>38730.216727206025</v>
      </c>
      <c r="AB254">
        <f t="shared" si="75"/>
        <v>38783.486932980129</v>
      </c>
      <c r="AC254">
        <f t="shared" si="75"/>
        <v>38831.730304717945</v>
      </c>
      <c r="AD254">
        <f t="shared" si="75"/>
        <v>38884.280847210423</v>
      </c>
      <c r="AE254">
        <f t="shared" si="75"/>
        <v>38931.45869344243</v>
      </c>
      <c r="AF254">
        <f t="shared" si="75"/>
        <v>38970.984598722127</v>
      </c>
      <c r="AG254">
        <f t="shared" si="75"/>
        <v>-0.27635129633123751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2"/>
  <sheetViews>
    <sheetView workbookViewId="0">
      <selection activeCell="B15" sqref="B15"/>
    </sheetView>
  </sheetViews>
  <sheetFormatPr baseColWidth="10" defaultColWidth="8.83203125" defaultRowHeight="15" x14ac:dyDescent="0.2"/>
  <cols>
    <col min="1" max="1" width="43.33203125" customWidth="1"/>
  </cols>
  <sheetData>
    <row r="1" spans="1:4" x14ac:dyDescent="0.2">
      <c r="A1" t="s">
        <v>240</v>
      </c>
      <c r="B1">
        <v>43060</v>
      </c>
      <c r="D1" t="s">
        <v>244</v>
      </c>
    </row>
    <row r="2" spans="1:4" x14ac:dyDescent="0.2">
      <c r="D2" t="s">
        <v>243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AJ119"/>
  <sheetViews>
    <sheetView workbookViewId="0">
      <selection activeCell="C3" sqref="C3"/>
    </sheetView>
  </sheetViews>
  <sheetFormatPr baseColWidth="10" defaultColWidth="8.83203125" defaultRowHeight="15" x14ac:dyDescent="0.2"/>
  <cols>
    <col min="1" max="1" width="3.33203125" customWidth="1"/>
    <col min="2" max="2" width="41.33203125" customWidth="1"/>
  </cols>
  <sheetData>
    <row r="1" spans="2:36" x14ac:dyDescent="0.2">
      <c r="B1" s="1" t="s">
        <v>200</v>
      </c>
    </row>
    <row r="3" spans="2:36" x14ac:dyDescent="0.2">
      <c r="B3" s="1" t="s">
        <v>33</v>
      </c>
      <c r="C3">
        <f>'AEO 39'!E1</f>
        <v>2020</v>
      </c>
      <c r="D3">
        <f>'AEO 39'!F1</f>
        <v>2021</v>
      </c>
      <c r="E3">
        <f>'AEO 39'!G1</f>
        <v>2022</v>
      </c>
      <c r="F3">
        <f>'AEO 39'!H1</f>
        <v>2023</v>
      </c>
      <c r="G3">
        <f>'AEO 39'!I1</f>
        <v>2024</v>
      </c>
      <c r="H3">
        <f>'AEO 39'!J1</f>
        <v>2025</v>
      </c>
      <c r="I3">
        <f>'AEO 39'!K1</f>
        <v>2026</v>
      </c>
      <c r="J3">
        <f>'AEO 39'!L1</f>
        <v>2027</v>
      </c>
      <c r="K3">
        <f>'AEO 39'!M1</f>
        <v>2028</v>
      </c>
      <c r="L3">
        <f>'AEO 39'!N1</f>
        <v>2029</v>
      </c>
      <c r="M3">
        <f>'AEO 39'!O1</f>
        <v>2030</v>
      </c>
      <c r="N3">
        <f>'AEO 39'!P1</f>
        <v>2031</v>
      </c>
      <c r="O3">
        <f>'AEO 39'!Q1</f>
        <v>2032</v>
      </c>
      <c r="P3">
        <f>'AEO 39'!R1</f>
        <v>2033</v>
      </c>
      <c r="Q3">
        <f>'AEO 39'!S1</f>
        <v>2034</v>
      </c>
      <c r="R3">
        <f>'AEO 39'!T1</f>
        <v>2035</v>
      </c>
      <c r="S3">
        <f>'AEO 39'!U1</f>
        <v>2036</v>
      </c>
      <c r="T3">
        <f>'AEO 39'!V1</f>
        <v>2037</v>
      </c>
      <c r="U3">
        <f>'AEO 39'!W1</f>
        <v>2038</v>
      </c>
      <c r="V3">
        <f>'AEO 39'!X1</f>
        <v>2039</v>
      </c>
      <c r="W3">
        <f>'AEO 39'!Y1</f>
        <v>2040</v>
      </c>
      <c r="X3">
        <f>'AEO 39'!Z1</f>
        <v>2041</v>
      </c>
      <c r="Y3">
        <f>'AEO 39'!AA1</f>
        <v>2042</v>
      </c>
      <c r="Z3">
        <f>'AEO 39'!AB1</f>
        <v>2043</v>
      </c>
      <c r="AA3">
        <f>'AEO 39'!AC1</f>
        <v>2044</v>
      </c>
      <c r="AB3">
        <f>'AEO 39'!AD1</f>
        <v>2045</v>
      </c>
      <c r="AC3">
        <f>'AEO 39'!AE1</f>
        <v>2046</v>
      </c>
      <c r="AD3">
        <f>'AEO 39'!AF1</f>
        <v>2047</v>
      </c>
      <c r="AE3">
        <f>'AEO 39'!AG1</f>
        <v>2048</v>
      </c>
      <c r="AF3">
        <f>'AEO 39'!AH1</f>
        <v>2049</v>
      </c>
      <c r="AG3">
        <f>'AEO 39'!AI1</f>
        <v>2050</v>
      </c>
      <c r="AH3" t="str">
        <f>'AEO 39'!AJ1</f>
        <v>Growth (2020-2050)</v>
      </c>
      <c r="AI3">
        <f>'AEO 39'!AK1</f>
        <v>0</v>
      </c>
      <c r="AJ3">
        <f>'AEO 39'!AL1</f>
        <v>0</v>
      </c>
    </row>
    <row r="4" spans="2:36" x14ac:dyDescent="0.2">
      <c r="B4" s="16" t="s">
        <v>162</v>
      </c>
      <c r="C4">
        <f>INDEX('AEO 39'!$17:$17,MATCH('LDV Shares'!C$3,'AEO 39'!$1:$1,0))/(INDEX('AEO 39'!$17:$17,MATCH('LDV Shares'!C$3,'AEO 39'!$1:$1,0))+INDEX('AEO 39'!$40:$40,MATCH('LDV Shares'!C$3,'AEO 39'!$1:$1,0)))</f>
        <v>0.99555589741116757</v>
      </c>
      <c r="D4">
        <f>INDEX('AEO 39'!$17:$17,MATCH('LDV Shares'!D$3,'AEO 39'!$1:$1,0))/(INDEX('AEO 39'!$17:$17,MATCH('LDV Shares'!D$3,'AEO 39'!$1:$1,0))+INDEX('AEO 39'!$40:$40,MATCH('LDV Shares'!D$3,'AEO 39'!$1:$1,0)))</f>
        <v>0.99487186232997527</v>
      </c>
      <c r="E4">
        <f>INDEX('AEO 39'!$17:$17,MATCH('LDV Shares'!E$3,'AEO 39'!$1:$1,0))/(INDEX('AEO 39'!$17:$17,MATCH('LDV Shares'!E$3,'AEO 39'!$1:$1,0))+INDEX('AEO 39'!$40:$40,MATCH('LDV Shares'!E$3,'AEO 39'!$1:$1,0)))</f>
        <v>0.99392927734212755</v>
      </c>
      <c r="F4">
        <f>INDEX('AEO 39'!$17:$17,MATCH('LDV Shares'!F$3,'AEO 39'!$1:$1,0))/(INDEX('AEO 39'!$17:$17,MATCH('LDV Shares'!F$3,'AEO 39'!$1:$1,0))+INDEX('AEO 39'!$40:$40,MATCH('LDV Shares'!F$3,'AEO 39'!$1:$1,0)))</f>
        <v>0.99304735772007735</v>
      </c>
      <c r="G4">
        <f>INDEX('AEO 39'!$17:$17,MATCH('LDV Shares'!G$3,'AEO 39'!$1:$1,0))/(INDEX('AEO 39'!$17:$17,MATCH('LDV Shares'!G$3,'AEO 39'!$1:$1,0))+INDEX('AEO 39'!$40:$40,MATCH('LDV Shares'!G$3,'AEO 39'!$1:$1,0)))</f>
        <v>0.99216897929389258</v>
      </c>
      <c r="H4">
        <f>INDEX('AEO 39'!$17:$17,MATCH('LDV Shares'!H$3,'AEO 39'!$1:$1,0))/(INDEX('AEO 39'!$17:$17,MATCH('LDV Shares'!H$3,'AEO 39'!$1:$1,0))+INDEX('AEO 39'!$40:$40,MATCH('LDV Shares'!H$3,'AEO 39'!$1:$1,0)))</f>
        <v>0.99125538552992698</v>
      </c>
      <c r="I4">
        <f>INDEX('AEO 39'!$17:$17,MATCH('LDV Shares'!I$3,'AEO 39'!$1:$1,0))/(INDEX('AEO 39'!$17:$17,MATCH('LDV Shares'!I$3,'AEO 39'!$1:$1,0))+INDEX('AEO 39'!$40:$40,MATCH('LDV Shares'!I$3,'AEO 39'!$1:$1,0)))</f>
        <v>0.99039369423590173</v>
      </c>
      <c r="J4">
        <f>INDEX('AEO 39'!$17:$17,MATCH('LDV Shares'!J$3,'AEO 39'!$1:$1,0))/(INDEX('AEO 39'!$17:$17,MATCH('LDV Shares'!J$3,'AEO 39'!$1:$1,0))+INDEX('AEO 39'!$40:$40,MATCH('LDV Shares'!J$3,'AEO 39'!$1:$1,0)))</f>
        <v>0.98956165576641608</v>
      </c>
      <c r="K4">
        <f>INDEX('AEO 39'!$17:$17,MATCH('LDV Shares'!K$3,'AEO 39'!$1:$1,0))/(INDEX('AEO 39'!$17:$17,MATCH('LDV Shares'!K$3,'AEO 39'!$1:$1,0))+INDEX('AEO 39'!$40:$40,MATCH('LDV Shares'!K$3,'AEO 39'!$1:$1,0)))</f>
        <v>0.98869552619775791</v>
      </c>
      <c r="L4">
        <f>INDEX('AEO 39'!$17:$17,MATCH('LDV Shares'!L$3,'AEO 39'!$1:$1,0))/(INDEX('AEO 39'!$17:$17,MATCH('LDV Shares'!L$3,'AEO 39'!$1:$1,0))+INDEX('AEO 39'!$40:$40,MATCH('LDV Shares'!L$3,'AEO 39'!$1:$1,0)))</f>
        <v>0.98782384577581661</v>
      </c>
      <c r="M4">
        <f>INDEX('AEO 39'!$17:$17,MATCH('LDV Shares'!M$3,'AEO 39'!$1:$1,0))/(INDEX('AEO 39'!$17:$17,MATCH('LDV Shares'!M$3,'AEO 39'!$1:$1,0))+INDEX('AEO 39'!$40:$40,MATCH('LDV Shares'!M$3,'AEO 39'!$1:$1,0)))</f>
        <v>0.98697030866066682</v>
      </c>
      <c r="N4">
        <f>INDEX('AEO 39'!$17:$17,MATCH('LDV Shares'!N$3,'AEO 39'!$1:$1,0))/(INDEX('AEO 39'!$17:$17,MATCH('LDV Shares'!N$3,'AEO 39'!$1:$1,0))+INDEX('AEO 39'!$40:$40,MATCH('LDV Shares'!N$3,'AEO 39'!$1:$1,0)))</f>
        <v>0.98611797985404637</v>
      </c>
      <c r="O4">
        <f>INDEX('AEO 39'!$17:$17,MATCH('LDV Shares'!O$3,'AEO 39'!$1:$1,0))/(INDEX('AEO 39'!$17:$17,MATCH('LDV Shares'!O$3,'AEO 39'!$1:$1,0))+INDEX('AEO 39'!$40:$40,MATCH('LDV Shares'!O$3,'AEO 39'!$1:$1,0)))</f>
        <v>0.98526805799468375</v>
      </c>
      <c r="P4">
        <f>INDEX('AEO 39'!$17:$17,MATCH('LDV Shares'!P$3,'AEO 39'!$1:$1,0))/(INDEX('AEO 39'!$17:$17,MATCH('LDV Shares'!P$3,'AEO 39'!$1:$1,0))+INDEX('AEO 39'!$40:$40,MATCH('LDV Shares'!P$3,'AEO 39'!$1:$1,0)))</f>
        <v>0.98445685550900552</v>
      </c>
      <c r="Q4">
        <f>INDEX('AEO 39'!$17:$17,MATCH('LDV Shares'!Q$3,'AEO 39'!$1:$1,0))/(INDEX('AEO 39'!$17:$17,MATCH('LDV Shares'!Q$3,'AEO 39'!$1:$1,0))+INDEX('AEO 39'!$40:$40,MATCH('LDV Shares'!Q$3,'AEO 39'!$1:$1,0)))</f>
        <v>0.98366231091623291</v>
      </c>
      <c r="R4">
        <f>INDEX('AEO 39'!$17:$17,MATCH('LDV Shares'!R$3,'AEO 39'!$1:$1,0))/(INDEX('AEO 39'!$17:$17,MATCH('LDV Shares'!R$3,'AEO 39'!$1:$1,0))+INDEX('AEO 39'!$40:$40,MATCH('LDV Shares'!R$3,'AEO 39'!$1:$1,0)))</f>
        <v>0.98292613175198407</v>
      </c>
      <c r="S4">
        <f>INDEX('AEO 39'!$17:$17,MATCH('LDV Shares'!S$3,'AEO 39'!$1:$1,0))/(INDEX('AEO 39'!$17:$17,MATCH('LDV Shares'!S$3,'AEO 39'!$1:$1,0))+INDEX('AEO 39'!$40:$40,MATCH('LDV Shares'!S$3,'AEO 39'!$1:$1,0)))</f>
        <v>0.9822267925492344</v>
      </c>
      <c r="T4">
        <f>INDEX('AEO 39'!$17:$17,MATCH('LDV Shares'!T$3,'AEO 39'!$1:$1,0))/(INDEX('AEO 39'!$17:$17,MATCH('LDV Shares'!T$3,'AEO 39'!$1:$1,0))+INDEX('AEO 39'!$40:$40,MATCH('LDV Shares'!T$3,'AEO 39'!$1:$1,0)))</f>
        <v>0.98158382845536885</v>
      </c>
      <c r="U4">
        <f>INDEX('AEO 39'!$17:$17,MATCH('LDV Shares'!U$3,'AEO 39'!$1:$1,0))/(INDEX('AEO 39'!$17:$17,MATCH('LDV Shares'!U$3,'AEO 39'!$1:$1,0))+INDEX('AEO 39'!$40:$40,MATCH('LDV Shares'!U$3,'AEO 39'!$1:$1,0)))</f>
        <v>0.98097767415012971</v>
      </c>
      <c r="V4">
        <f>INDEX('AEO 39'!$17:$17,MATCH('LDV Shares'!V$3,'AEO 39'!$1:$1,0))/(INDEX('AEO 39'!$17:$17,MATCH('LDV Shares'!V$3,'AEO 39'!$1:$1,0))+INDEX('AEO 39'!$40:$40,MATCH('LDV Shares'!V$3,'AEO 39'!$1:$1,0)))</f>
        <v>0.98038325395468473</v>
      </c>
      <c r="W4">
        <f>INDEX('AEO 39'!$17:$17,MATCH('LDV Shares'!W$3,'AEO 39'!$1:$1,0))/(INDEX('AEO 39'!$17:$17,MATCH('LDV Shares'!W$3,'AEO 39'!$1:$1,0))+INDEX('AEO 39'!$40:$40,MATCH('LDV Shares'!W$3,'AEO 39'!$1:$1,0)))</f>
        <v>0.97984729653177804</v>
      </c>
      <c r="X4">
        <f>INDEX('AEO 39'!$17:$17,MATCH('LDV Shares'!X$3,'AEO 39'!$1:$1,0))/(INDEX('AEO 39'!$17:$17,MATCH('LDV Shares'!X$3,'AEO 39'!$1:$1,0))+INDEX('AEO 39'!$40:$40,MATCH('LDV Shares'!X$3,'AEO 39'!$1:$1,0)))</f>
        <v>0.97934726513819825</v>
      </c>
      <c r="Y4">
        <f>INDEX('AEO 39'!$17:$17,MATCH('LDV Shares'!Y$3,'AEO 39'!$1:$1,0))/(INDEX('AEO 39'!$17:$17,MATCH('LDV Shares'!Y$3,'AEO 39'!$1:$1,0))+INDEX('AEO 39'!$40:$40,MATCH('LDV Shares'!Y$3,'AEO 39'!$1:$1,0)))</f>
        <v>0.97888446185289391</v>
      </c>
      <c r="Z4">
        <f>INDEX('AEO 39'!$17:$17,MATCH('LDV Shares'!Z$3,'AEO 39'!$1:$1,0))/(INDEX('AEO 39'!$17:$17,MATCH('LDV Shares'!Z$3,'AEO 39'!$1:$1,0))+INDEX('AEO 39'!$40:$40,MATCH('LDV Shares'!Z$3,'AEO 39'!$1:$1,0)))</f>
        <v>0.97845411318132181</v>
      </c>
      <c r="AA4">
        <f>INDEX('AEO 39'!$17:$17,MATCH('LDV Shares'!AA$3,'AEO 39'!$1:$1,0))/(INDEX('AEO 39'!$17:$17,MATCH('LDV Shares'!AA$3,'AEO 39'!$1:$1,0))+INDEX('AEO 39'!$40:$40,MATCH('LDV Shares'!AA$3,'AEO 39'!$1:$1,0)))</f>
        <v>0.97805371651736095</v>
      </c>
      <c r="AB4">
        <f>INDEX('AEO 39'!$17:$17,MATCH('LDV Shares'!AB$3,'AEO 39'!$1:$1,0))/(INDEX('AEO 39'!$17:$17,MATCH('LDV Shares'!AB$3,'AEO 39'!$1:$1,0))+INDEX('AEO 39'!$40:$40,MATCH('LDV Shares'!AB$3,'AEO 39'!$1:$1,0)))</f>
        <v>0.97766192611111047</v>
      </c>
      <c r="AC4">
        <f>INDEX('AEO 39'!$17:$17,MATCH('LDV Shares'!AC$3,'AEO 39'!$1:$1,0))/(INDEX('AEO 39'!$17:$17,MATCH('LDV Shares'!AC$3,'AEO 39'!$1:$1,0))+INDEX('AEO 39'!$40:$40,MATCH('LDV Shares'!AC$3,'AEO 39'!$1:$1,0)))</f>
        <v>0.9772948502347838</v>
      </c>
      <c r="AD4">
        <f>INDEX('AEO 39'!$17:$17,MATCH('LDV Shares'!AD$3,'AEO 39'!$1:$1,0))/(INDEX('AEO 39'!$17:$17,MATCH('LDV Shares'!AD$3,'AEO 39'!$1:$1,0))+INDEX('AEO 39'!$40:$40,MATCH('LDV Shares'!AD$3,'AEO 39'!$1:$1,0)))</f>
        <v>0.97693978961500372</v>
      </c>
      <c r="AE4">
        <f>INDEX('AEO 39'!$17:$17,MATCH('LDV Shares'!AE$3,'AEO 39'!$1:$1,0))/(INDEX('AEO 39'!$17:$17,MATCH('LDV Shares'!AE$3,'AEO 39'!$1:$1,0))+INDEX('AEO 39'!$40:$40,MATCH('LDV Shares'!AE$3,'AEO 39'!$1:$1,0)))</f>
        <v>0.97659551482312157</v>
      </c>
      <c r="AF4">
        <f>INDEX('AEO 39'!$17:$17,MATCH('LDV Shares'!AF$3,'AEO 39'!$1:$1,0))/(INDEX('AEO 39'!$17:$17,MATCH('LDV Shares'!AF$3,'AEO 39'!$1:$1,0))+INDEX('AEO 39'!$40:$40,MATCH('LDV Shares'!AF$3,'AEO 39'!$1:$1,0)))</f>
        <v>0.97626325174961137</v>
      </c>
      <c r="AG4">
        <f>INDEX('AEO 39'!$17:$17,MATCH('LDV Shares'!AG$3,'AEO 39'!$1:$1,0))/(INDEX('AEO 39'!$17:$17,MATCH('LDV Shares'!AG$3,'AEO 39'!$1:$1,0))+INDEX('AEO 39'!$40:$40,MATCH('LDV Shares'!AG$3,'AEO 39'!$1:$1,0)))</f>
        <v>0.97594647001744639</v>
      </c>
      <c r="AH4">
        <f>INDEX('AEO 39'!$17:$17,MATCH('LDV Shares'!AH$3,'AEO 39'!$1:$1,0))/(INDEX('AEO 39'!$17:$17,MATCH('LDV Shares'!AH$3,'AEO 39'!$1:$1,0))+INDEX('AEO 39'!$40:$40,MATCH('LDV Shares'!AH$3,'AEO 39'!$1:$1,0)))</f>
        <v>-0.30555555555555552</v>
      </c>
      <c r="AI4" t="e">
        <f>INDEX('AEO 39'!$17:$17,MATCH('LDV Shares'!AI$3,'AEO 39'!$1:$1,0))/(INDEX('AEO 39'!$17:$17,MATCH('LDV Shares'!AI$3,'AEO 39'!$1:$1,0))+INDEX('AEO 39'!$40:$40,MATCH('LDV Shares'!AI$3,'AEO 39'!$1:$1,0)))</f>
        <v>#N/A</v>
      </c>
      <c r="AJ4" t="e">
        <f>INDEX('AEO 39'!$17:$17,MATCH('LDV Shares'!AJ$3,'AEO 39'!$1:$1,0))/(INDEX('AEO 39'!$17:$17,MATCH('LDV Shares'!AJ$3,'AEO 39'!$1:$1,0))+INDEX('AEO 39'!$40:$40,MATCH('LDV Shares'!AJ$3,'AEO 39'!$1:$1,0)))</f>
        <v>#N/A</v>
      </c>
    </row>
    <row r="5" spans="2:36" x14ac:dyDescent="0.2">
      <c r="B5" s="16" t="s">
        <v>163</v>
      </c>
      <c r="C5">
        <f>INDEX('AEO 39'!$40:$40,MATCH('LDV Shares'!C$3,'AEO 39'!$1:$1,0))/(INDEX('AEO 39'!$17:$17,MATCH('LDV Shares'!C$3,'AEO 39'!$1:$1,0))+INDEX('AEO 39'!$40:$40,MATCH('LDV Shares'!C$3,'AEO 39'!$1:$1,0)))</f>
        <v>4.4441025888325211E-3</v>
      </c>
      <c r="D5">
        <f>INDEX('AEO 39'!$40:$40,MATCH('LDV Shares'!D$3,'AEO 39'!$1:$1,0))/(INDEX('AEO 39'!$17:$17,MATCH('LDV Shares'!D$3,'AEO 39'!$1:$1,0))+INDEX('AEO 39'!$40:$40,MATCH('LDV Shares'!D$3,'AEO 39'!$1:$1,0)))</f>
        <v>5.1281376700246734E-3</v>
      </c>
      <c r="E5">
        <f>INDEX('AEO 39'!$40:$40,MATCH('LDV Shares'!E$3,'AEO 39'!$1:$1,0))/(INDEX('AEO 39'!$17:$17,MATCH('LDV Shares'!E$3,'AEO 39'!$1:$1,0))+INDEX('AEO 39'!$40:$40,MATCH('LDV Shares'!E$3,'AEO 39'!$1:$1,0)))</f>
        <v>6.0707226578724828E-3</v>
      </c>
      <c r="F5">
        <f>INDEX('AEO 39'!$40:$40,MATCH('LDV Shares'!F$3,'AEO 39'!$1:$1,0))/(INDEX('AEO 39'!$17:$17,MATCH('LDV Shares'!F$3,'AEO 39'!$1:$1,0))+INDEX('AEO 39'!$40:$40,MATCH('LDV Shares'!F$3,'AEO 39'!$1:$1,0)))</f>
        <v>6.9526422799226391E-3</v>
      </c>
      <c r="G5">
        <f>INDEX('AEO 39'!$40:$40,MATCH('LDV Shares'!G$3,'AEO 39'!$1:$1,0))/(INDEX('AEO 39'!$17:$17,MATCH('LDV Shares'!G$3,'AEO 39'!$1:$1,0))+INDEX('AEO 39'!$40:$40,MATCH('LDV Shares'!G$3,'AEO 39'!$1:$1,0)))</f>
        <v>7.8310207061073871E-3</v>
      </c>
      <c r="H5">
        <f>INDEX('AEO 39'!$40:$40,MATCH('LDV Shares'!H$3,'AEO 39'!$1:$1,0))/(INDEX('AEO 39'!$17:$17,MATCH('LDV Shares'!H$3,'AEO 39'!$1:$1,0))+INDEX('AEO 39'!$40:$40,MATCH('LDV Shares'!H$3,'AEO 39'!$1:$1,0)))</f>
        <v>8.7446144700730356E-3</v>
      </c>
      <c r="I5">
        <f>INDEX('AEO 39'!$40:$40,MATCH('LDV Shares'!I$3,'AEO 39'!$1:$1,0))/(INDEX('AEO 39'!$17:$17,MATCH('LDV Shares'!I$3,'AEO 39'!$1:$1,0))+INDEX('AEO 39'!$40:$40,MATCH('LDV Shares'!I$3,'AEO 39'!$1:$1,0)))</f>
        <v>9.606305764098275E-3</v>
      </c>
      <c r="J5">
        <f>INDEX('AEO 39'!$40:$40,MATCH('LDV Shares'!J$3,'AEO 39'!$1:$1,0))/(INDEX('AEO 39'!$17:$17,MATCH('LDV Shares'!J$3,'AEO 39'!$1:$1,0))+INDEX('AEO 39'!$40:$40,MATCH('LDV Shares'!J$3,'AEO 39'!$1:$1,0)))</f>
        <v>1.0438344233583906E-2</v>
      </c>
      <c r="K5">
        <f>INDEX('AEO 39'!$40:$40,MATCH('LDV Shares'!K$3,'AEO 39'!$1:$1,0))/(INDEX('AEO 39'!$17:$17,MATCH('LDV Shares'!K$3,'AEO 39'!$1:$1,0))+INDEX('AEO 39'!$40:$40,MATCH('LDV Shares'!K$3,'AEO 39'!$1:$1,0)))</f>
        <v>1.1304473802242096E-2</v>
      </c>
      <c r="L5">
        <f>INDEX('AEO 39'!$40:$40,MATCH('LDV Shares'!L$3,'AEO 39'!$1:$1,0))/(INDEX('AEO 39'!$17:$17,MATCH('LDV Shares'!L$3,'AEO 39'!$1:$1,0))+INDEX('AEO 39'!$40:$40,MATCH('LDV Shares'!L$3,'AEO 39'!$1:$1,0)))</f>
        <v>1.217615422418338E-2</v>
      </c>
      <c r="M5">
        <f>INDEX('AEO 39'!$40:$40,MATCH('LDV Shares'!M$3,'AEO 39'!$1:$1,0))/(INDEX('AEO 39'!$17:$17,MATCH('LDV Shares'!M$3,'AEO 39'!$1:$1,0))+INDEX('AEO 39'!$40:$40,MATCH('LDV Shares'!M$3,'AEO 39'!$1:$1,0)))</f>
        <v>1.3029691339333183E-2</v>
      </c>
      <c r="N5">
        <f>INDEX('AEO 39'!$40:$40,MATCH('LDV Shares'!N$3,'AEO 39'!$1:$1,0))/(INDEX('AEO 39'!$17:$17,MATCH('LDV Shares'!N$3,'AEO 39'!$1:$1,0))+INDEX('AEO 39'!$40:$40,MATCH('LDV Shares'!N$3,'AEO 39'!$1:$1,0)))</f>
        <v>1.388202014595352E-2</v>
      </c>
      <c r="O5">
        <f>INDEX('AEO 39'!$40:$40,MATCH('LDV Shares'!O$3,'AEO 39'!$1:$1,0))/(INDEX('AEO 39'!$17:$17,MATCH('LDV Shares'!O$3,'AEO 39'!$1:$1,0))+INDEX('AEO 39'!$40:$40,MATCH('LDV Shares'!O$3,'AEO 39'!$1:$1,0)))</f>
        <v>1.4731942005316285E-2</v>
      </c>
      <c r="P5">
        <f>INDEX('AEO 39'!$40:$40,MATCH('LDV Shares'!P$3,'AEO 39'!$1:$1,0))/(INDEX('AEO 39'!$17:$17,MATCH('LDV Shares'!P$3,'AEO 39'!$1:$1,0))+INDEX('AEO 39'!$40:$40,MATCH('LDV Shares'!P$3,'AEO 39'!$1:$1,0)))</f>
        <v>1.5543144490994471E-2</v>
      </c>
      <c r="Q5">
        <f>INDEX('AEO 39'!$40:$40,MATCH('LDV Shares'!Q$3,'AEO 39'!$1:$1,0))/(INDEX('AEO 39'!$17:$17,MATCH('LDV Shares'!Q$3,'AEO 39'!$1:$1,0))+INDEX('AEO 39'!$40:$40,MATCH('LDV Shares'!Q$3,'AEO 39'!$1:$1,0)))</f>
        <v>1.633768908376711E-2</v>
      </c>
      <c r="R5">
        <f>INDEX('AEO 39'!$40:$40,MATCH('LDV Shares'!R$3,'AEO 39'!$1:$1,0))/(INDEX('AEO 39'!$17:$17,MATCH('LDV Shares'!R$3,'AEO 39'!$1:$1,0))+INDEX('AEO 39'!$40:$40,MATCH('LDV Shares'!R$3,'AEO 39'!$1:$1,0)))</f>
        <v>1.7073868248015864E-2</v>
      </c>
      <c r="S5">
        <f>INDEX('AEO 39'!$40:$40,MATCH('LDV Shares'!S$3,'AEO 39'!$1:$1,0))/(INDEX('AEO 39'!$17:$17,MATCH('LDV Shares'!S$3,'AEO 39'!$1:$1,0))+INDEX('AEO 39'!$40:$40,MATCH('LDV Shares'!S$3,'AEO 39'!$1:$1,0)))</f>
        <v>1.7773207450765622E-2</v>
      </c>
      <c r="T5">
        <f>INDEX('AEO 39'!$40:$40,MATCH('LDV Shares'!T$3,'AEO 39'!$1:$1,0))/(INDEX('AEO 39'!$17:$17,MATCH('LDV Shares'!T$3,'AEO 39'!$1:$1,0))+INDEX('AEO 39'!$40:$40,MATCH('LDV Shares'!T$3,'AEO 39'!$1:$1,0)))</f>
        <v>1.8416171544631127E-2</v>
      </c>
      <c r="U5">
        <f>INDEX('AEO 39'!$40:$40,MATCH('LDV Shares'!U$3,'AEO 39'!$1:$1,0))/(INDEX('AEO 39'!$17:$17,MATCH('LDV Shares'!U$3,'AEO 39'!$1:$1,0))+INDEX('AEO 39'!$40:$40,MATCH('LDV Shares'!U$3,'AEO 39'!$1:$1,0)))</f>
        <v>1.9022325849870306E-2</v>
      </c>
      <c r="V5">
        <f>INDEX('AEO 39'!$40:$40,MATCH('LDV Shares'!V$3,'AEO 39'!$1:$1,0))/(INDEX('AEO 39'!$17:$17,MATCH('LDV Shares'!V$3,'AEO 39'!$1:$1,0))+INDEX('AEO 39'!$40:$40,MATCH('LDV Shares'!V$3,'AEO 39'!$1:$1,0)))</f>
        <v>1.9616746045315259E-2</v>
      </c>
      <c r="W5">
        <f>INDEX('AEO 39'!$40:$40,MATCH('LDV Shares'!W$3,'AEO 39'!$1:$1,0))/(INDEX('AEO 39'!$17:$17,MATCH('LDV Shares'!W$3,'AEO 39'!$1:$1,0))+INDEX('AEO 39'!$40:$40,MATCH('LDV Shares'!W$3,'AEO 39'!$1:$1,0)))</f>
        <v>2.0152703468221948E-2</v>
      </c>
      <c r="X5">
        <f>INDEX('AEO 39'!$40:$40,MATCH('LDV Shares'!X$3,'AEO 39'!$1:$1,0))/(INDEX('AEO 39'!$17:$17,MATCH('LDV Shares'!X$3,'AEO 39'!$1:$1,0))+INDEX('AEO 39'!$40:$40,MATCH('LDV Shares'!X$3,'AEO 39'!$1:$1,0)))</f>
        <v>2.0652734861801796E-2</v>
      </c>
      <c r="Y5">
        <f>INDEX('AEO 39'!$40:$40,MATCH('LDV Shares'!Y$3,'AEO 39'!$1:$1,0))/(INDEX('AEO 39'!$17:$17,MATCH('LDV Shares'!Y$3,'AEO 39'!$1:$1,0))+INDEX('AEO 39'!$40:$40,MATCH('LDV Shares'!Y$3,'AEO 39'!$1:$1,0)))</f>
        <v>2.1115538147106157E-2</v>
      </c>
      <c r="Z5">
        <f>INDEX('AEO 39'!$40:$40,MATCH('LDV Shares'!Z$3,'AEO 39'!$1:$1,0))/(INDEX('AEO 39'!$17:$17,MATCH('LDV Shares'!Z$3,'AEO 39'!$1:$1,0))+INDEX('AEO 39'!$40:$40,MATCH('LDV Shares'!Z$3,'AEO 39'!$1:$1,0)))</f>
        <v>2.1545886818678195E-2</v>
      </c>
      <c r="AA5">
        <f>INDEX('AEO 39'!$40:$40,MATCH('LDV Shares'!AA$3,'AEO 39'!$1:$1,0))/(INDEX('AEO 39'!$17:$17,MATCH('LDV Shares'!AA$3,'AEO 39'!$1:$1,0))+INDEX('AEO 39'!$40:$40,MATCH('LDV Shares'!AA$3,'AEO 39'!$1:$1,0)))</f>
        <v>2.1946283482639075E-2</v>
      </c>
      <c r="AB5">
        <f>INDEX('AEO 39'!$40:$40,MATCH('LDV Shares'!AB$3,'AEO 39'!$1:$1,0))/(INDEX('AEO 39'!$17:$17,MATCH('LDV Shares'!AB$3,'AEO 39'!$1:$1,0))+INDEX('AEO 39'!$40:$40,MATCH('LDV Shares'!AB$3,'AEO 39'!$1:$1,0)))</f>
        <v>2.2338073888889566E-2</v>
      </c>
      <c r="AC5">
        <f>INDEX('AEO 39'!$40:$40,MATCH('LDV Shares'!AC$3,'AEO 39'!$1:$1,0))/(INDEX('AEO 39'!$17:$17,MATCH('LDV Shares'!AC$3,'AEO 39'!$1:$1,0))+INDEX('AEO 39'!$40:$40,MATCH('LDV Shares'!AC$3,'AEO 39'!$1:$1,0)))</f>
        <v>2.2705149765216169E-2</v>
      </c>
      <c r="AD5">
        <f>INDEX('AEO 39'!$40:$40,MATCH('LDV Shares'!AD$3,'AEO 39'!$1:$1,0))/(INDEX('AEO 39'!$17:$17,MATCH('LDV Shares'!AD$3,'AEO 39'!$1:$1,0))+INDEX('AEO 39'!$40:$40,MATCH('LDV Shares'!AD$3,'AEO 39'!$1:$1,0)))</f>
        <v>2.3060210384996366E-2</v>
      </c>
      <c r="AE5">
        <f>INDEX('AEO 39'!$40:$40,MATCH('LDV Shares'!AE$3,'AEO 39'!$1:$1,0))/(INDEX('AEO 39'!$17:$17,MATCH('LDV Shares'!AE$3,'AEO 39'!$1:$1,0))+INDEX('AEO 39'!$40:$40,MATCH('LDV Shares'!AE$3,'AEO 39'!$1:$1,0)))</f>
        <v>2.3404485176878393E-2</v>
      </c>
      <c r="AF5">
        <f>INDEX('AEO 39'!$40:$40,MATCH('LDV Shares'!AF$3,'AEO 39'!$1:$1,0))/(INDEX('AEO 39'!$17:$17,MATCH('LDV Shares'!AF$3,'AEO 39'!$1:$1,0))+INDEX('AEO 39'!$40:$40,MATCH('LDV Shares'!AF$3,'AEO 39'!$1:$1,0)))</f>
        <v>2.3736748250388521E-2</v>
      </c>
      <c r="AG5">
        <f>INDEX('AEO 39'!$40:$40,MATCH('LDV Shares'!AG$3,'AEO 39'!$1:$1,0))/(INDEX('AEO 39'!$17:$17,MATCH('LDV Shares'!AG$3,'AEO 39'!$1:$1,0))+INDEX('AEO 39'!$40:$40,MATCH('LDV Shares'!AG$3,'AEO 39'!$1:$1,0)))</f>
        <v>2.4053529982553685E-2</v>
      </c>
      <c r="AH5">
        <f>INDEX('AEO 39'!$40:$40,MATCH('LDV Shares'!AH$3,'AEO 39'!$1:$1,0))/(INDEX('AEO 39'!$17:$17,MATCH('LDV Shares'!AH$3,'AEO 39'!$1:$1,0))+INDEX('AEO 39'!$40:$40,MATCH('LDV Shares'!AH$3,'AEO 39'!$1:$1,0)))</f>
        <v>1.3055555555555554</v>
      </c>
      <c r="AI5" t="e">
        <f>INDEX('AEO 39'!$40:$40,MATCH('LDV Shares'!AI$3,'AEO 39'!$1:$1,0))/(INDEX('AEO 39'!$17:$17,MATCH('LDV Shares'!AI$3,'AEO 39'!$1:$1,0))+INDEX('AEO 39'!$40:$40,MATCH('LDV Shares'!AI$3,'AEO 39'!$1:$1,0)))</f>
        <v>#N/A</v>
      </c>
      <c r="AJ5" t="e">
        <f>INDEX('AEO 39'!$40:$40,MATCH('LDV Shares'!AJ$3,'AEO 39'!$1:$1,0))/(INDEX('AEO 39'!$17:$17,MATCH('LDV Shares'!AJ$3,'AEO 39'!$1:$1,0))+INDEX('AEO 39'!$40:$40,MATCH('LDV Shares'!AJ$3,'AEO 39'!$1:$1,0)))</f>
        <v>#N/A</v>
      </c>
    </row>
    <row r="6" spans="2:36" x14ac:dyDescent="0.2">
      <c r="B6" s="1"/>
    </row>
    <row r="7" spans="2:36" x14ac:dyDescent="0.2">
      <c r="B7" s="1" t="s">
        <v>164</v>
      </c>
      <c r="C7">
        <f>C3</f>
        <v>2020</v>
      </c>
      <c r="D7">
        <f t="shared" ref="D7:AJ7" si="0">D3</f>
        <v>2021</v>
      </c>
      <c r="E7">
        <f t="shared" si="0"/>
        <v>2022</v>
      </c>
      <c r="F7">
        <f t="shared" si="0"/>
        <v>2023</v>
      </c>
      <c r="G7">
        <f t="shared" si="0"/>
        <v>2024</v>
      </c>
      <c r="H7">
        <f t="shared" si="0"/>
        <v>2025</v>
      </c>
      <c r="I7">
        <f t="shared" si="0"/>
        <v>2026</v>
      </c>
      <c r="J7">
        <f t="shared" si="0"/>
        <v>2027</v>
      </c>
      <c r="K7">
        <f t="shared" si="0"/>
        <v>2028</v>
      </c>
      <c r="L7">
        <f t="shared" si="0"/>
        <v>2029</v>
      </c>
      <c r="M7">
        <f t="shared" si="0"/>
        <v>2030</v>
      </c>
      <c r="N7">
        <f t="shared" si="0"/>
        <v>2031</v>
      </c>
      <c r="O7">
        <f t="shared" si="0"/>
        <v>2032</v>
      </c>
      <c r="P7">
        <f t="shared" si="0"/>
        <v>2033</v>
      </c>
      <c r="Q7">
        <f t="shared" si="0"/>
        <v>2034</v>
      </c>
      <c r="R7">
        <f t="shared" si="0"/>
        <v>2035</v>
      </c>
      <c r="S7">
        <f t="shared" si="0"/>
        <v>2036</v>
      </c>
      <c r="T7">
        <f t="shared" si="0"/>
        <v>2037</v>
      </c>
      <c r="U7">
        <f t="shared" si="0"/>
        <v>2038</v>
      </c>
      <c r="V7">
        <f t="shared" si="0"/>
        <v>2039</v>
      </c>
      <c r="W7">
        <f t="shared" si="0"/>
        <v>2040</v>
      </c>
      <c r="X7">
        <f t="shared" si="0"/>
        <v>2041</v>
      </c>
      <c r="Y7">
        <f t="shared" si="0"/>
        <v>2042</v>
      </c>
      <c r="Z7">
        <f t="shared" si="0"/>
        <v>2043</v>
      </c>
      <c r="AA7">
        <f t="shared" si="0"/>
        <v>2044</v>
      </c>
      <c r="AB7">
        <f t="shared" si="0"/>
        <v>2045</v>
      </c>
      <c r="AC7">
        <f t="shared" si="0"/>
        <v>2046</v>
      </c>
      <c r="AD7">
        <f t="shared" si="0"/>
        <v>2047</v>
      </c>
      <c r="AE7">
        <f t="shared" si="0"/>
        <v>2048</v>
      </c>
      <c r="AF7">
        <f t="shared" si="0"/>
        <v>2049</v>
      </c>
      <c r="AG7">
        <f t="shared" si="0"/>
        <v>2050</v>
      </c>
      <c r="AH7" t="str">
        <f t="shared" si="0"/>
        <v>Growth (2020-2050)</v>
      </c>
      <c r="AI7">
        <f t="shared" si="0"/>
        <v>0</v>
      </c>
      <c r="AJ7">
        <f t="shared" si="0"/>
        <v>0</v>
      </c>
    </row>
    <row r="8" spans="2:36" x14ac:dyDescent="0.2">
      <c r="B8" s="16" t="s">
        <v>162</v>
      </c>
      <c r="C8">
        <f>INDEX('AEO 39'!$18:$18,MATCH('LDV Shares'!C$3,'AEO 39'!$1:$1,0))/(INDEX('AEO 39'!$18:$18,MATCH('LDV Shares'!C$3,'AEO 39'!$1:$1,0))+INDEX('AEO 39'!$41:$41,MATCH('LDV Shares'!C$3,'AEO 39'!$1:$1,0)))</f>
        <v>4.9731175860660663E-3</v>
      </c>
      <c r="D8">
        <f>INDEX('AEO 39'!$18:$18,MATCH('LDV Shares'!D$3,'AEO 39'!$1:$1,0))/(INDEX('AEO 39'!$18:$18,MATCH('LDV Shares'!D$3,'AEO 39'!$1:$1,0))+INDEX('AEO 39'!$41:$41,MATCH('LDV Shares'!D$3,'AEO 39'!$1:$1,0)))</f>
        <v>4.6074608945897719E-3</v>
      </c>
      <c r="E8">
        <f>INDEX('AEO 39'!$18:$18,MATCH('LDV Shares'!E$3,'AEO 39'!$1:$1,0))/(INDEX('AEO 39'!$18:$18,MATCH('LDV Shares'!E$3,'AEO 39'!$1:$1,0))+INDEX('AEO 39'!$41:$41,MATCH('LDV Shares'!E$3,'AEO 39'!$1:$1,0)))</f>
        <v>4.2438174968541086E-3</v>
      </c>
      <c r="F8">
        <f>INDEX('AEO 39'!$18:$18,MATCH('LDV Shares'!F$3,'AEO 39'!$1:$1,0))/(INDEX('AEO 39'!$18:$18,MATCH('LDV Shares'!F$3,'AEO 39'!$1:$1,0))+INDEX('AEO 39'!$41:$41,MATCH('LDV Shares'!F$3,'AEO 39'!$1:$1,0)))</f>
        <v>3.8870691836361401E-3</v>
      </c>
      <c r="G8">
        <f>INDEX('AEO 39'!$18:$18,MATCH('LDV Shares'!G$3,'AEO 39'!$1:$1,0))/(INDEX('AEO 39'!$18:$18,MATCH('LDV Shares'!G$3,'AEO 39'!$1:$1,0))+INDEX('AEO 39'!$41:$41,MATCH('LDV Shares'!G$3,'AEO 39'!$1:$1,0)))</f>
        <v>3.5402029967172757E-3</v>
      </c>
      <c r="H8">
        <f>INDEX('AEO 39'!$18:$18,MATCH('LDV Shares'!H$3,'AEO 39'!$1:$1,0))/(INDEX('AEO 39'!$18:$18,MATCH('LDV Shares'!H$3,'AEO 39'!$1:$1,0))+INDEX('AEO 39'!$41:$41,MATCH('LDV Shares'!H$3,'AEO 39'!$1:$1,0)))</f>
        <v>3.206405742485971E-3</v>
      </c>
      <c r="I8">
        <f>INDEX('AEO 39'!$18:$18,MATCH('LDV Shares'!I$3,'AEO 39'!$1:$1,0))/(INDEX('AEO 39'!$18:$18,MATCH('LDV Shares'!I$3,'AEO 39'!$1:$1,0))+INDEX('AEO 39'!$41:$41,MATCH('LDV Shares'!I$3,'AEO 39'!$1:$1,0)))</f>
        <v>2.8883939428220335E-3</v>
      </c>
      <c r="J8">
        <f>INDEX('AEO 39'!$18:$18,MATCH('LDV Shares'!J$3,'AEO 39'!$1:$1,0))/(INDEX('AEO 39'!$18:$18,MATCH('LDV Shares'!J$3,'AEO 39'!$1:$1,0))+INDEX('AEO 39'!$41:$41,MATCH('LDV Shares'!J$3,'AEO 39'!$1:$1,0)))</f>
        <v>2.5805779437108635E-3</v>
      </c>
      <c r="K8">
        <f>INDEX('AEO 39'!$18:$18,MATCH('LDV Shares'!K$3,'AEO 39'!$1:$1,0))/(INDEX('AEO 39'!$18:$18,MATCH('LDV Shares'!K$3,'AEO 39'!$1:$1,0))+INDEX('AEO 39'!$41:$41,MATCH('LDV Shares'!K$3,'AEO 39'!$1:$1,0)))</f>
        <v>2.2832847065874743E-3</v>
      </c>
      <c r="L8">
        <f>INDEX('AEO 39'!$18:$18,MATCH('LDV Shares'!L$3,'AEO 39'!$1:$1,0))/(INDEX('AEO 39'!$18:$18,MATCH('LDV Shares'!L$3,'AEO 39'!$1:$1,0))+INDEX('AEO 39'!$41:$41,MATCH('LDV Shares'!L$3,'AEO 39'!$1:$1,0)))</f>
        <v>1.9950143726586416E-3</v>
      </c>
      <c r="M8">
        <f>INDEX('AEO 39'!$18:$18,MATCH('LDV Shares'!M$3,'AEO 39'!$1:$1,0))/(INDEX('AEO 39'!$18:$18,MATCH('LDV Shares'!M$3,'AEO 39'!$1:$1,0))+INDEX('AEO 39'!$41:$41,MATCH('LDV Shares'!M$3,'AEO 39'!$1:$1,0)))</f>
        <v>1.721001334691436E-3</v>
      </c>
      <c r="N8">
        <f>INDEX('AEO 39'!$18:$18,MATCH('LDV Shares'!N$3,'AEO 39'!$1:$1,0))/(INDEX('AEO 39'!$18:$18,MATCH('LDV Shares'!N$3,'AEO 39'!$1:$1,0))+INDEX('AEO 39'!$41:$41,MATCH('LDV Shares'!N$3,'AEO 39'!$1:$1,0)))</f>
        <v>1.4713889521030601E-3</v>
      </c>
      <c r="O8">
        <f>INDEX('AEO 39'!$18:$18,MATCH('LDV Shares'!O$3,'AEO 39'!$1:$1,0))/(INDEX('AEO 39'!$18:$18,MATCH('LDV Shares'!O$3,'AEO 39'!$1:$1,0))+INDEX('AEO 39'!$41:$41,MATCH('LDV Shares'!O$3,'AEO 39'!$1:$1,0)))</f>
        <v>1.2482213829552401E-3</v>
      </c>
      <c r="P8">
        <f>INDEX('AEO 39'!$18:$18,MATCH('LDV Shares'!P$3,'AEO 39'!$1:$1,0))/(INDEX('AEO 39'!$18:$18,MATCH('LDV Shares'!P$3,'AEO 39'!$1:$1,0))+INDEX('AEO 39'!$41:$41,MATCH('LDV Shares'!P$3,'AEO 39'!$1:$1,0)))</f>
        <v>1.0559953820389989E-3</v>
      </c>
      <c r="Q8">
        <f>INDEX('AEO 39'!$18:$18,MATCH('LDV Shares'!Q$3,'AEO 39'!$1:$1,0))/(INDEX('AEO 39'!$18:$18,MATCH('LDV Shares'!Q$3,'AEO 39'!$1:$1,0))+INDEX('AEO 39'!$41:$41,MATCH('LDV Shares'!Q$3,'AEO 39'!$1:$1,0)))</f>
        <v>8.8695106277281925E-4</v>
      </c>
      <c r="R8">
        <f>INDEX('AEO 39'!$18:$18,MATCH('LDV Shares'!R$3,'AEO 39'!$1:$1,0))/(INDEX('AEO 39'!$18:$18,MATCH('LDV Shares'!R$3,'AEO 39'!$1:$1,0))+INDEX('AEO 39'!$41:$41,MATCH('LDV Shares'!R$3,'AEO 39'!$1:$1,0)))</f>
        <v>7.4019116937653674E-4</v>
      </c>
      <c r="S8">
        <f>INDEX('AEO 39'!$18:$18,MATCH('LDV Shares'!S$3,'AEO 39'!$1:$1,0))/(INDEX('AEO 39'!$18:$18,MATCH('LDV Shares'!S$3,'AEO 39'!$1:$1,0))+INDEX('AEO 39'!$41:$41,MATCH('LDV Shares'!S$3,'AEO 39'!$1:$1,0)))</f>
        <v>6.1131331170373514E-4</v>
      </c>
      <c r="T8">
        <f>INDEX('AEO 39'!$18:$18,MATCH('LDV Shares'!T$3,'AEO 39'!$1:$1,0))/(INDEX('AEO 39'!$18:$18,MATCH('LDV Shares'!T$3,'AEO 39'!$1:$1,0))+INDEX('AEO 39'!$41:$41,MATCH('LDV Shares'!T$3,'AEO 39'!$1:$1,0)))</f>
        <v>5.0563874621580853E-4</v>
      </c>
      <c r="U8">
        <f>INDEX('AEO 39'!$18:$18,MATCH('LDV Shares'!U$3,'AEO 39'!$1:$1,0))/(INDEX('AEO 39'!$18:$18,MATCH('LDV Shares'!U$3,'AEO 39'!$1:$1,0))+INDEX('AEO 39'!$41:$41,MATCH('LDV Shares'!U$3,'AEO 39'!$1:$1,0)))</f>
        <v>4.1842556883592096E-4</v>
      </c>
      <c r="V8">
        <f>INDEX('AEO 39'!$18:$18,MATCH('LDV Shares'!V$3,'AEO 39'!$1:$1,0))/(INDEX('AEO 39'!$18:$18,MATCH('LDV Shares'!V$3,'AEO 39'!$1:$1,0))+INDEX('AEO 39'!$41:$41,MATCH('LDV Shares'!V$3,'AEO 39'!$1:$1,0)))</f>
        <v>3.5367570635841682E-4</v>
      </c>
      <c r="W8">
        <f>INDEX('AEO 39'!$18:$18,MATCH('LDV Shares'!W$3,'AEO 39'!$1:$1,0))/(INDEX('AEO 39'!$18:$18,MATCH('LDV Shares'!W$3,'AEO 39'!$1:$1,0))+INDEX('AEO 39'!$41:$41,MATCH('LDV Shares'!W$3,'AEO 39'!$1:$1,0)))</f>
        <v>3.0860834053525379E-4</v>
      </c>
      <c r="X8">
        <f>INDEX('AEO 39'!$18:$18,MATCH('LDV Shares'!X$3,'AEO 39'!$1:$1,0))/(INDEX('AEO 39'!$18:$18,MATCH('LDV Shares'!X$3,'AEO 39'!$1:$1,0))+INDEX('AEO 39'!$41:$41,MATCH('LDV Shares'!X$3,'AEO 39'!$1:$1,0)))</f>
        <v>2.7402498502158903E-4</v>
      </c>
      <c r="Y8">
        <f>INDEX('AEO 39'!$18:$18,MATCH('LDV Shares'!Y$3,'AEO 39'!$1:$1,0))/(INDEX('AEO 39'!$18:$18,MATCH('LDV Shares'!Y$3,'AEO 39'!$1:$1,0))+INDEX('AEO 39'!$41:$41,MATCH('LDV Shares'!Y$3,'AEO 39'!$1:$1,0)))</f>
        <v>2.441553270959395E-4</v>
      </c>
      <c r="Z8">
        <f>INDEX('AEO 39'!$18:$18,MATCH('LDV Shares'!Z$3,'AEO 39'!$1:$1,0))/(INDEX('AEO 39'!$18:$18,MATCH('LDV Shares'!Z$3,'AEO 39'!$1:$1,0))+INDEX('AEO 39'!$41:$41,MATCH('LDV Shares'!Z$3,'AEO 39'!$1:$1,0)))</f>
        <v>2.1820216217364235E-4</v>
      </c>
      <c r="AA8">
        <f>INDEX('AEO 39'!$18:$18,MATCH('LDV Shares'!AA$3,'AEO 39'!$1:$1,0))/(INDEX('AEO 39'!$18:$18,MATCH('LDV Shares'!AA$3,'AEO 39'!$1:$1,0))+INDEX('AEO 39'!$41:$41,MATCH('LDV Shares'!AA$3,'AEO 39'!$1:$1,0)))</f>
        <v>1.9540494038361352E-4</v>
      </c>
      <c r="AB8">
        <f>INDEX('AEO 39'!$18:$18,MATCH('LDV Shares'!AB$3,'AEO 39'!$1:$1,0))/(INDEX('AEO 39'!$18:$18,MATCH('LDV Shares'!AB$3,'AEO 39'!$1:$1,0))+INDEX('AEO 39'!$41:$41,MATCH('LDV Shares'!AB$3,'AEO 39'!$1:$1,0)))</f>
        <v>1.7529477506625279E-4</v>
      </c>
      <c r="AC8">
        <f>INDEX('AEO 39'!$18:$18,MATCH('LDV Shares'!AC$3,'AEO 39'!$1:$1,0))/(INDEX('AEO 39'!$18:$18,MATCH('LDV Shares'!AC$3,'AEO 39'!$1:$1,0))+INDEX('AEO 39'!$41:$41,MATCH('LDV Shares'!AC$3,'AEO 39'!$1:$1,0)))</f>
        <v>1.5742478813609158E-4</v>
      </c>
      <c r="AD8">
        <f>INDEX('AEO 39'!$18:$18,MATCH('LDV Shares'!AD$3,'AEO 39'!$1:$1,0))/(INDEX('AEO 39'!$18:$18,MATCH('LDV Shares'!AD$3,'AEO 39'!$1:$1,0))+INDEX('AEO 39'!$41:$41,MATCH('LDV Shares'!AD$3,'AEO 39'!$1:$1,0)))</f>
        <v>1.4155173647816961E-4</v>
      </c>
      <c r="AE8">
        <f>INDEX('AEO 39'!$18:$18,MATCH('LDV Shares'!AE$3,'AEO 39'!$1:$1,0))/(INDEX('AEO 39'!$18:$18,MATCH('LDV Shares'!AE$3,'AEO 39'!$1:$1,0))+INDEX('AEO 39'!$41:$41,MATCH('LDV Shares'!AE$3,'AEO 39'!$1:$1,0)))</f>
        <v>1.2734711005709317E-4</v>
      </c>
      <c r="AF8">
        <f>INDEX('AEO 39'!$18:$18,MATCH('LDV Shares'!AF$3,'AEO 39'!$1:$1,0))/(INDEX('AEO 39'!$18:$18,MATCH('LDV Shares'!AF$3,'AEO 39'!$1:$1,0))+INDEX('AEO 39'!$41:$41,MATCH('LDV Shares'!AF$3,'AEO 39'!$1:$1,0)))</f>
        <v>1.1472365264393452E-4</v>
      </c>
      <c r="AG8">
        <f>INDEX('AEO 39'!$18:$18,MATCH('LDV Shares'!AG$3,'AEO 39'!$1:$1,0))/(INDEX('AEO 39'!$18:$18,MATCH('LDV Shares'!AG$3,'AEO 39'!$1:$1,0))+INDEX('AEO 39'!$41:$41,MATCH('LDV Shares'!AG$3,'AEO 39'!$1:$1,0)))</f>
        <v>1.0349532289563135E-4</v>
      </c>
      <c r="AH8">
        <f>INDEX('AEO 39'!$18:$18,MATCH('LDV Shares'!AH$3,'AEO 39'!$1:$1,0))/(INDEX('AEO 39'!$18:$18,MATCH('LDV Shares'!AH$3,'AEO 39'!$1:$1,0))+INDEX('AEO 39'!$41:$41,MATCH('LDV Shares'!AH$3,'AEO 39'!$1:$1,0)))</f>
        <v>1.0648148148148149</v>
      </c>
      <c r="AI8" t="e">
        <f>INDEX('AEO 39'!$18:$18,MATCH('LDV Shares'!AI$3,'AEO 39'!$1:$1,0))/(INDEX('AEO 39'!$18:$18,MATCH('LDV Shares'!AI$3,'AEO 39'!$1:$1,0))+INDEX('AEO 39'!$41:$41,MATCH('LDV Shares'!AI$3,'AEO 39'!$1:$1,0)))</f>
        <v>#N/A</v>
      </c>
      <c r="AJ8" t="e">
        <f>INDEX('AEO 39'!$18:$18,MATCH('LDV Shares'!AJ$3,'AEO 39'!$1:$1,0))/(INDEX('AEO 39'!$18:$18,MATCH('LDV Shares'!AJ$3,'AEO 39'!$1:$1,0))+INDEX('AEO 39'!$41:$41,MATCH('LDV Shares'!AJ$3,'AEO 39'!$1:$1,0)))</f>
        <v>#N/A</v>
      </c>
    </row>
    <row r="9" spans="2:36" x14ac:dyDescent="0.2">
      <c r="B9" s="16" t="s">
        <v>163</v>
      </c>
      <c r="C9">
        <f>INDEX('AEO 39'!$41:$41,MATCH('LDV Shares'!C$3,'AEO 39'!$1:$1,0))/(INDEX('AEO 39'!$18:$18,MATCH('LDV Shares'!C$3,'AEO 39'!$1:$1,0))+INDEX('AEO 39'!$41:$41,MATCH('LDV Shares'!C$3,'AEO 39'!$1:$1,0)))</f>
        <v>0.99502688241393389</v>
      </c>
      <c r="D9">
        <f>INDEX('AEO 39'!$41:$41,MATCH('LDV Shares'!D$3,'AEO 39'!$1:$1,0))/(INDEX('AEO 39'!$18:$18,MATCH('LDV Shares'!D$3,'AEO 39'!$1:$1,0))+INDEX('AEO 39'!$41:$41,MATCH('LDV Shares'!D$3,'AEO 39'!$1:$1,0)))</f>
        <v>0.99539253910541015</v>
      </c>
      <c r="E9">
        <f>INDEX('AEO 39'!$41:$41,MATCH('LDV Shares'!E$3,'AEO 39'!$1:$1,0))/(INDEX('AEO 39'!$18:$18,MATCH('LDV Shares'!E$3,'AEO 39'!$1:$1,0))+INDEX('AEO 39'!$41:$41,MATCH('LDV Shares'!E$3,'AEO 39'!$1:$1,0)))</f>
        <v>0.99575618250314579</v>
      </c>
      <c r="F9">
        <f>INDEX('AEO 39'!$41:$41,MATCH('LDV Shares'!F$3,'AEO 39'!$1:$1,0))/(INDEX('AEO 39'!$18:$18,MATCH('LDV Shares'!F$3,'AEO 39'!$1:$1,0))+INDEX('AEO 39'!$41:$41,MATCH('LDV Shares'!F$3,'AEO 39'!$1:$1,0)))</f>
        <v>0.99611293081636387</v>
      </c>
      <c r="G9">
        <f>INDEX('AEO 39'!$41:$41,MATCH('LDV Shares'!G$3,'AEO 39'!$1:$1,0))/(INDEX('AEO 39'!$18:$18,MATCH('LDV Shares'!G$3,'AEO 39'!$1:$1,0))+INDEX('AEO 39'!$41:$41,MATCH('LDV Shares'!G$3,'AEO 39'!$1:$1,0)))</f>
        <v>0.99645979700328269</v>
      </c>
      <c r="H9">
        <f>INDEX('AEO 39'!$41:$41,MATCH('LDV Shares'!H$3,'AEO 39'!$1:$1,0))/(INDEX('AEO 39'!$18:$18,MATCH('LDV Shares'!H$3,'AEO 39'!$1:$1,0))+INDEX('AEO 39'!$41:$41,MATCH('LDV Shares'!H$3,'AEO 39'!$1:$1,0)))</f>
        <v>0.99679359425751402</v>
      </c>
      <c r="I9">
        <f>INDEX('AEO 39'!$41:$41,MATCH('LDV Shares'!I$3,'AEO 39'!$1:$1,0))/(INDEX('AEO 39'!$18:$18,MATCH('LDV Shares'!I$3,'AEO 39'!$1:$1,0))+INDEX('AEO 39'!$41:$41,MATCH('LDV Shares'!I$3,'AEO 39'!$1:$1,0)))</f>
        <v>0.99711160605717797</v>
      </c>
      <c r="J9">
        <f>INDEX('AEO 39'!$41:$41,MATCH('LDV Shares'!J$3,'AEO 39'!$1:$1,0))/(INDEX('AEO 39'!$18:$18,MATCH('LDV Shares'!J$3,'AEO 39'!$1:$1,0))+INDEX('AEO 39'!$41:$41,MATCH('LDV Shares'!J$3,'AEO 39'!$1:$1,0)))</f>
        <v>0.99741942205628908</v>
      </c>
      <c r="K9">
        <f>INDEX('AEO 39'!$41:$41,MATCH('LDV Shares'!K$3,'AEO 39'!$1:$1,0))/(INDEX('AEO 39'!$18:$18,MATCH('LDV Shares'!K$3,'AEO 39'!$1:$1,0))+INDEX('AEO 39'!$41:$41,MATCH('LDV Shares'!K$3,'AEO 39'!$1:$1,0)))</f>
        <v>0.99771671529341255</v>
      </c>
      <c r="L9">
        <f>INDEX('AEO 39'!$41:$41,MATCH('LDV Shares'!L$3,'AEO 39'!$1:$1,0))/(INDEX('AEO 39'!$18:$18,MATCH('LDV Shares'!L$3,'AEO 39'!$1:$1,0))+INDEX('AEO 39'!$41:$41,MATCH('LDV Shares'!L$3,'AEO 39'!$1:$1,0)))</f>
        <v>0.99800498562734141</v>
      </c>
      <c r="M9">
        <f>INDEX('AEO 39'!$41:$41,MATCH('LDV Shares'!M$3,'AEO 39'!$1:$1,0))/(INDEX('AEO 39'!$18:$18,MATCH('LDV Shares'!M$3,'AEO 39'!$1:$1,0))+INDEX('AEO 39'!$41:$41,MATCH('LDV Shares'!M$3,'AEO 39'!$1:$1,0)))</f>
        <v>0.99827899866530845</v>
      </c>
      <c r="N9">
        <f>INDEX('AEO 39'!$41:$41,MATCH('LDV Shares'!N$3,'AEO 39'!$1:$1,0))/(INDEX('AEO 39'!$18:$18,MATCH('LDV Shares'!N$3,'AEO 39'!$1:$1,0))+INDEX('AEO 39'!$41:$41,MATCH('LDV Shares'!N$3,'AEO 39'!$1:$1,0)))</f>
        <v>0.99852861104789692</v>
      </c>
      <c r="O9">
        <f>INDEX('AEO 39'!$41:$41,MATCH('LDV Shares'!O$3,'AEO 39'!$1:$1,0))/(INDEX('AEO 39'!$18:$18,MATCH('LDV Shares'!O$3,'AEO 39'!$1:$1,0))+INDEX('AEO 39'!$41:$41,MATCH('LDV Shares'!O$3,'AEO 39'!$1:$1,0)))</f>
        <v>0.99875177861704467</v>
      </c>
      <c r="P9">
        <f>INDEX('AEO 39'!$41:$41,MATCH('LDV Shares'!P$3,'AEO 39'!$1:$1,0))/(INDEX('AEO 39'!$18:$18,MATCH('LDV Shares'!P$3,'AEO 39'!$1:$1,0))+INDEX('AEO 39'!$41:$41,MATCH('LDV Shares'!P$3,'AEO 39'!$1:$1,0)))</f>
        <v>0.99894400461796096</v>
      </c>
      <c r="Q9">
        <f>INDEX('AEO 39'!$41:$41,MATCH('LDV Shares'!Q$3,'AEO 39'!$1:$1,0))/(INDEX('AEO 39'!$18:$18,MATCH('LDV Shares'!Q$3,'AEO 39'!$1:$1,0))+INDEX('AEO 39'!$41:$41,MATCH('LDV Shares'!Q$3,'AEO 39'!$1:$1,0)))</f>
        <v>0.99911304893722719</v>
      </c>
      <c r="R9">
        <f>INDEX('AEO 39'!$41:$41,MATCH('LDV Shares'!R$3,'AEO 39'!$1:$1,0))/(INDEX('AEO 39'!$18:$18,MATCH('LDV Shares'!R$3,'AEO 39'!$1:$1,0))+INDEX('AEO 39'!$41:$41,MATCH('LDV Shares'!R$3,'AEO 39'!$1:$1,0)))</f>
        <v>0.99925980883062338</v>
      </c>
      <c r="S9">
        <f>INDEX('AEO 39'!$41:$41,MATCH('LDV Shares'!S$3,'AEO 39'!$1:$1,0))/(INDEX('AEO 39'!$18:$18,MATCH('LDV Shares'!S$3,'AEO 39'!$1:$1,0))+INDEX('AEO 39'!$41:$41,MATCH('LDV Shares'!S$3,'AEO 39'!$1:$1,0)))</f>
        <v>0.99938868668829617</v>
      </c>
      <c r="T9">
        <f>INDEX('AEO 39'!$41:$41,MATCH('LDV Shares'!T$3,'AEO 39'!$1:$1,0))/(INDEX('AEO 39'!$18:$18,MATCH('LDV Shares'!T$3,'AEO 39'!$1:$1,0))+INDEX('AEO 39'!$41:$41,MATCH('LDV Shares'!T$3,'AEO 39'!$1:$1,0)))</f>
        <v>0.9994943612537841</v>
      </c>
      <c r="U9">
        <f>INDEX('AEO 39'!$41:$41,MATCH('LDV Shares'!U$3,'AEO 39'!$1:$1,0))/(INDEX('AEO 39'!$18:$18,MATCH('LDV Shares'!U$3,'AEO 39'!$1:$1,0))+INDEX('AEO 39'!$41:$41,MATCH('LDV Shares'!U$3,'AEO 39'!$1:$1,0)))</f>
        <v>0.99958157443116413</v>
      </c>
      <c r="V9">
        <f>INDEX('AEO 39'!$41:$41,MATCH('LDV Shares'!V$3,'AEO 39'!$1:$1,0))/(INDEX('AEO 39'!$18:$18,MATCH('LDV Shares'!V$3,'AEO 39'!$1:$1,0))+INDEX('AEO 39'!$41:$41,MATCH('LDV Shares'!V$3,'AEO 39'!$1:$1,0)))</f>
        <v>0.99964632429364153</v>
      </c>
      <c r="W9">
        <f>INDEX('AEO 39'!$41:$41,MATCH('LDV Shares'!W$3,'AEO 39'!$1:$1,0))/(INDEX('AEO 39'!$18:$18,MATCH('LDV Shares'!W$3,'AEO 39'!$1:$1,0))+INDEX('AEO 39'!$41:$41,MATCH('LDV Shares'!W$3,'AEO 39'!$1:$1,0)))</f>
        <v>0.99969139165946475</v>
      </c>
      <c r="X9">
        <f>INDEX('AEO 39'!$41:$41,MATCH('LDV Shares'!X$3,'AEO 39'!$1:$1,0))/(INDEX('AEO 39'!$18:$18,MATCH('LDV Shares'!X$3,'AEO 39'!$1:$1,0))+INDEX('AEO 39'!$41:$41,MATCH('LDV Shares'!X$3,'AEO 39'!$1:$1,0)))</f>
        <v>0.99972597501497829</v>
      </c>
      <c r="Y9">
        <f>INDEX('AEO 39'!$41:$41,MATCH('LDV Shares'!Y$3,'AEO 39'!$1:$1,0))/(INDEX('AEO 39'!$18:$18,MATCH('LDV Shares'!Y$3,'AEO 39'!$1:$1,0))+INDEX('AEO 39'!$41:$41,MATCH('LDV Shares'!Y$3,'AEO 39'!$1:$1,0)))</f>
        <v>0.99975584467290401</v>
      </c>
      <c r="Z9">
        <f>INDEX('AEO 39'!$41:$41,MATCH('LDV Shares'!Z$3,'AEO 39'!$1:$1,0))/(INDEX('AEO 39'!$18:$18,MATCH('LDV Shares'!Z$3,'AEO 39'!$1:$1,0))+INDEX('AEO 39'!$41:$41,MATCH('LDV Shares'!Z$3,'AEO 39'!$1:$1,0)))</f>
        <v>0.99978179783782639</v>
      </c>
      <c r="AA9">
        <f>INDEX('AEO 39'!$41:$41,MATCH('LDV Shares'!AA$3,'AEO 39'!$1:$1,0))/(INDEX('AEO 39'!$18:$18,MATCH('LDV Shares'!AA$3,'AEO 39'!$1:$1,0))+INDEX('AEO 39'!$41:$41,MATCH('LDV Shares'!AA$3,'AEO 39'!$1:$1,0)))</f>
        <v>0.99980459505961639</v>
      </c>
      <c r="AB9">
        <f>INDEX('AEO 39'!$41:$41,MATCH('LDV Shares'!AB$3,'AEO 39'!$1:$1,0))/(INDEX('AEO 39'!$18:$18,MATCH('LDV Shares'!AB$3,'AEO 39'!$1:$1,0))+INDEX('AEO 39'!$41:$41,MATCH('LDV Shares'!AB$3,'AEO 39'!$1:$1,0)))</f>
        <v>0.99982470522493372</v>
      </c>
      <c r="AC9">
        <f>INDEX('AEO 39'!$41:$41,MATCH('LDV Shares'!AC$3,'AEO 39'!$1:$1,0))/(INDEX('AEO 39'!$18:$18,MATCH('LDV Shares'!AC$3,'AEO 39'!$1:$1,0))+INDEX('AEO 39'!$41:$41,MATCH('LDV Shares'!AC$3,'AEO 39'!$1:$1,0)))</f>
        <v>0.99984257521186393</v>
      </c>
      <c r="AD9">
        <f>INDEX('AEO 39'!$41:$41,MATCH('LDV Shares'!AD$3,'AEO 39'!$1:$1,0))/(INDEX('AEO 39'!$18:$18,MATCH('LDV Shares'!AD$3,'AEO 39'!$1:$1,0))+INDEX('AEO 39'!$41:$41,MATCH('LDV Shares'!AD$3,'AEO 39'!$1:$1,0)))</f>
        <v>0.99985844826352188</v>
      </c>
      <c r="AE9">
        <f>INDEX('AEO 39'!$41:$41,MATCH('LDV Shares'!AE$3,'AEO 39'!$1:$1,0))/(INDEX('AEO 39'!$18:$18,MATCH('LDV Shares'!AE$3,'AEO 39'!$1:$1,0))+INDEX('AEO 39'!$41:$41,MATCH('LDV Shares'!AE$3,'AEO 39'!$1:$1,0)))</f>
        <v>0.99987265288994287</v>
      </c>
      <c r="AF9">
        <f>INDEX('AEO 39'!$41:$41,MATCH('LDV Shares'!AF$3,'AEO 39'!$1:$1,0))/(INDEX('AEO 39'!$18:$18,MATCH('LDV Shares'!AF$3,'AEO 39'!$1:$1,0))+INDEX('AEO 39'!$41:$41,MATCH('LDV Shares'!AF$3,'AEO 39'!$1:$1,0)))</f>
        <v>0.99988527634735602</v>
      </c>
      <c r="AG9">
        <f>INDEX('AEO 39'!$41:$41,MATCH('LDV Shares'!AG$3,'AEO 39'!$1:$1,0))/(INDEX('AEO 39'!$18:$18,MATCH('LDV Shares'!AG$3,'AEO 39'!$1:$1,0))+INDEX('AEO 39'!$41:$41,MATCH('LDV Shares'!AG$3,'AEO 39'!$1:$1,0)))</f>
        <v>0.99989650467710445</v>
      </c>
      <c r="AH9">
        <f>INDEX('AEO 39'!$41:$41,MATCH('LDV Shares'!AH$3,'AEO 39'!$1:$1,0))/(INDEX('AEO 39'!$18:$18,MATCH('LDV Shares'!AH$3,'AEO 39'!$1:$1,0))+INDEX('AEO 39'!$41:$41,MATCH('LDV Shares'!AH$3,'AEO 39'!$1:$1,0)))</f>
        <v>-6.4814814814814811E-2</v>
      </c>
      <c r="AI9" t="e">
        <f>INDEX('AEO 39'!$41:$41,MATCH('LDV Shares'!AI$3,'AEO 39'!$1:$1,0))/(INDEX('AEO 39'!$18:$18,MATCH('LDV Shares'!AI$3,'AEO 39'!$1:$1,0))+INDEX('AEO 39'!$41:$41,MATCH('LDV Shares'!AI$3,'AEO 39'!$1:$1,0)))</f>
        <v>#N/A</v>
      </c>
      <c r="AJ9" t="e">
        <f>INDEX('AEO 39'!$41:$41,MATCH('LDV Shares'!AJ$3,'AEO 39'!$1:$1,0))/(INDEX('AEO 39'!$18:$18,MATCH('LDV Shares'!AJ$3,'AEO 39'!$1:$1,0))+INDEX('AEO 39'!$41:$41,MATCH('LDV Shares'!AJ$3,'AEO 39'!$1:$1,0)))</f>
        <v>#N/A</v>
      </c>
    </row>
    <row r="10" spans="2:36" x14ac:dyDescent="0.2">
      <c r="B10" s="1"/>
    </row>
    <row r="11" spans="2:36" x14ac:dyDescent="0.2">
      <c r="B11" s="1" t="s">
        <v>165</v>
      </c>
      <c r="C11">
        <f>C3</f>
        <v>2020</v>
      </c>
      <c r="D11">
        <f t="shared" ref="D11:AJ11" si="1">D3</f>
        <v>2021</v>
      </c>
      <c r="E11">
        <f t="shared" si="1"/>
        <v>2022</v>
      </c>
      <c r="F11">
        <f t="shared" si="1"/>
        <v>2023</v>
      </c>
      <c r="G11">
        <f t="shared" si="1"/>
        <v>2024</v>
      </c>
      <c r="H11">
        <f t="shared" si="1"/>
        <v>2025</v>
      </c>
      <c r="I11">
        <f t="shared" si="1"/>
        <v>2026</v>
      </c>
      <c r="J11">
        <f t="shared" si="1"/>
        <v>2027</v>
      </c>
      <c r="K11">
        <f t="shared" si="1"/>
        <v>2028</v>
      </c>
      <c r="L11">
        <f t="shared" si="1"/>
        <v>2029</v>
      </c>
      <c r="M11">
        <f t="shared" si="1"/>
        <v>2030</v>
      </c>
      <c r="N11">
        <f t="shared" si="1"/>
        <v>2031</v>
      </c>
      <c r="O11">
        <f t="shared" si="1"/>
        <v>2032</v>
      </c>
      <c r="P11">
        <f t="shared" si="1"/>
        <v>2033</v>
      </c>
      <c r="Q11">
        <f t="shared" si="1"/>
        <v>2034</v>
      </c>
      <c r="R11">
        <f t="shared" si="1"/>
        <v>2035</v>
      </c>
      <c r="S11">
        <f t="shared" si="1"/>
        <v>2036</v>
      </c>
      <c r="T11">
        <f t="shared" si="1"/>
        <v>2037</v>
      </c>
      <c r="U11">
        <f t="shared" si="1"/>
        <v>2038</v>
      </c>
      <c r="V11">
        <f t="shared" si="1"/>
        <v>2039</v>
      </c>
      <c r="W11">
        <f t="shared" si="1"/>
        <v>2040</v>
      </c>
      <c r="X11">
        <f t="shared" si="1"/>
        <v>2041</v>
      </c>
      <c r="Y11">
        <f t="shared" si="1"/>
        <v>2042</v>
      </c>
      <c r="Z11">
        <f t="shared" si="1"/>
        <v>2043</v>
      </c>
      <c r="AA11">
        <f t="shared" si="1"/>
        <v>2044</v>
      </c>
      <c r="AB11">
        <f t="shared" si="1"/>
        <v>2045</v>
      </c>
      <c r="AC11">
        <f t="shared" si="1"/>
        <v>2046</v>
      </c>
      <c r="AD11">
        <f t="shared" si="1"/>
        <v>2047</v>
      </c>
      <c r="AE11">
        <f t="shared" si="1"/>
        <v>2048</v>
      </c>
      <c r="AF11">
        <f t="shared" si="1"/>
        <v>2049</v>
      </c>
      <c r="AG11">
        <f t="shared" si="1"/>
        <v>2050</v>
      </c>
      <c r="AH11" t="str">
        <f t="shared" si="1"/>
        <v>Growth (2020-2050)</v>
      </c>
      <c r="AI11">
        <f t="shared" si="1"/>
        <v>0</v>
      </c>
      <c r="AJ11">
        <f t="shared" si="1"/>
        <v>0</v>
      </c>
    </row>
    <row r="12" spans="2:36" x14ac:dyDescent="0.2">
      <c r="B12" t="s">
        <v>168</v>
      </c>
      <c r="C12">
        <f>INDEX('AEO 42'!$72:$72,MATCH('LDV Shares'!C$3,'AEO 42'!$1:$1,0))/100</f>
        <v>3.81198E-3</v>
      </c>
      <c r="D12">
        <f>INDEX('AEO 42'!$72:$72,MATCH('LDV Shares'!D$3,'AEO 42'!$1:$1,0))/100</f>
        <v>5.0863599999999998E-3</v>
      </c>
      <c r="E12">
        <f>INDEX('AEO 42'!$72:$72,MATCH('LDV Shares'!E$3,'AEO 42'!$1:$1,0))/100</f>
        <v>4.8288599999999999E-3</v>
      </c>
      <c r="F12">
        <f>INDEX('AEO 42'!$72:$72,MATCH('LDV Shares'!F$3,'AEO 42'!$1:$1,0))/100</f>
        <v>4.7088499999999997E-3</v>
      </c>
      <c r="G12">
        <f>INDEX('AEO 42'!$72:$72,MATCH('LDV Shares'!G$3,'AEO 42'!$1:$1,0))/100</f>
        <v>4.7548399999999998E-3</v>
      </c>
      <c r="H12">
        <f>INDEX('AEO 42'!$72:$72,MATCH('LDV Shares'!H$3,'AEO 42'!$1:$1,0))/100</f>
        <v>4.7840599999999997E-3</v>
      </c>
      <c r="I12">
        <f>INDEX('AEO 42'!$72:$72,MATCH('LDV Shares'!I$3,'AEO 42'!$1:$1,0))/100</f>
        <v>4.8595799999999996E-3</v>
      </c>
      <c r="J12">
        <f>INDEX('AEO 42'!$72:$72,MATCH('LDV Shares'!J$3,'AEO 42'!$1:$1,0))/100</f>
        <v>4.9329299999999994E-3</v>
      </c>
      <c r="K12">
        <f>INDEX('AEO 42'!$72:$72,MATCH('LDV Shares'!K$3,'AEO 42'!$1:$1,0))/100</f>
        <v>4.9388799999999997E-3</v>
      </c>
      <c r="L12">
        <f>INDEX('AEO 42'!$72:$72,MATCH('LDV Shares'!L$3,'AEO 42'!$1:$1,0))/100</f>
        <v>4.9717199999999998E-3</v>
      </c>
      <c r="M12">
        <f>INDEX('AEO 42'!$72:$72,MATCH('LDV Shares'!M$3,'AEO 42'!$1:$1,0))/100</f>
        <v>5.12475E-3</v>
      </c>
      <c r="N12">
        <f>INDEX('AEO 42'!$72:$72,MATCH('LDV Shares'!N$3,'AEO 42'!$1:$1,0))/100</f>
        <v>4.9870299999999999E-3</v>
      </c>
      <c r="O12">
        <f>INDEX('AEO 42'!$72:$72,MATCH('LDV Shares'!O$3,'AEO 42'!$1:$1,0))/100</f>
        <v>5.0542299999999998E-3</v>
      </c>
      <c r="P12">
        <f>INDEX('AEO 42'!$72:$72,MATCH('LDV Shares'!P$3,'AEO 42'!$1:$1,0))/100</f>
        <v>5.05391E-3</v>
      </c>
      <c r="Q12">
        <f>INDEX('AEO 42'!$72:$72,MATCH('LDV Shares'!Q$3,'AEO 42'!$1:$1,0))/100</f>
        <v>5.0949599999999991E-3</v>
      </c>
      <c r="R12">
        <f>INDEX('AEO 42'!$72:$72,MATCH('LDV Shares'!R$3,'AEO 42'!$1:$1,0))/100</f>
        <v>5.0375400000000001E-3</v>
      </c>
      <c r="S12">
        <f>INDEX('AEO 42'!$72:$72,MATCH('LDV Shares'!S$3,'AEO 42'!$1:$1,0))/100</f>
        <v>5.0839700000000002E-3</v>
      </c>
      <c r="T12">
        <f>INDEX('AEO 42'!$72:$72,MATCH('LDV Shares'!T$3,'AEO 42'!$1:$1,0))/100</f>
        <v>5.1125500000000004E-3</v>
      </c>
      <c r="U12">
        <f>INDEX('AEO 42'!$72:$72,MATCH('LDV Shares'!U$3,'AEO 42'!$1:$1,0))/100</f>
        <v>5.1267999999999999E-3</v>
      </c>
      <c r="V12">
        <f>INDEX('AEO 42'!$72:$72,MATCH('LDV Shares'!V$3,'AEO 42'!$1:$1,0))/100</f>
        <v>5.116579999999999E-3</v>
      </c>
      <c r="W12">
        <f>INDEX('AEO 42'!$72:$72,MATCH('LDV Shares'!W$3,'AEO 42'!$1:$1,0))/100</f>
        <v>5.1473199999999995E-3</v>
      </c>
      <c r="X12">
        <f>INDEX('AEO 42'!$72:$72,MATCH('LDV Shares'!X$3,'AEO 42'!$1:$1,0))/100</f>
        <v>5.1539900000000007E-3</v>
      </c>
      <c r="Y12">
        <f>INDEX('AEO 42'!$72:$72,MATCH('LDV Shares'!Y$3,'AEO 42'!$1:$1,0))/100</f>
        <v>5.1532000000000001E-3</v>
      </c>
      <c r="Z12">
        <f>INDEX('AEO 42'!$72:$72,MATCH('LDV Shares'!Z$3,'AEO 42'!$1:$1,0))/100</f>
        <v>5.1734800000000003E-3</v>
      </c>
      <c r="AA12">
        <f>INDEX('AEO 42'!$72:$72,MATCH('LDV Shares'!AA$3,'AEO 42'!$1:$1,0))/100</f>
        <v>5.1866599999999992E-3</v>
      </c>
      <c r="AB12">
        <f>INDEX('AEO 42'!$72:$72,MATCH('LDV Shares'!AB$3,'AEO 42'!$1:$1,0))/100</f>
        <v>5.2046599999999998E-3</v>
      </c>
      <c r="AC12">
        <f>INDEX('AEO 42'!$72:$72,MATCH('LDV Shares'!AC$3,'AEO 42'!$1:$1,0))/100</f>
        <v>5.1905599999999994E-3</v>
      </c>
      <c r="AD12">
        <f>INDEX('AEO 42'!$72:$72,MATCH('LDV Shares'!AD$3,'AEO 42'!$1:$1,0))/100</f>
        <v>5.2053300000000002E-3</v>
      </c>
      <c r="AE12">
        <f>INDEX('AEO 42'!$72:$72,MATCH('LDV Shares'!AE$3,'AEO 42'!$1:$1,0))/100</f>
        <v>5.2028399999999994E-3</v>
      </c>
      <c r="AF12">
        <f>INDEX('AEO 42'!$72:$72,MATCH('LDV Shares'!AF$3,'AEO 42'!$1:$1,0))/100</f>
        <v>5.2308900000000002E-3</v>
      </c>
      <c r="AG12">
        <f>INDEX('AEO 42'!$72:$72,MATCH('LDV Shares'!AG$3,'AEO 42'!$1:$1,0))/100</f>
        <v>5.2311099999999998E-3</v>
      </c>
      <c r="AH12">
        <f>INDEX('AEO 42'!$72:$72,MATCH('LDV Shares'!AH$3,'AEO 42'!$1:$1,0))/100</f>
        <v>1.0999999999999999E-4</v>
      </c>
      <c r="AI12" t="e">
        <f>INDEX('AEO 42'!$72:$72,MATCH('LDV Shares'!AI$3,'AEO 42'!$1:$1,0))/100</f>
        <v>#N/A</v>
      </c>
      <c r="AJ12" t="e">
        <f>INDEX('AEO 42'!$72:$72,MATCH('LDV Shares'!AJ$3,'AEO 42'!$1:$1,0))/100</f>
        <v>#N/A</v>
      </c>
    </row>
    <row r="13" spans="2:36" x14ac:dyDescent="0.2">
      <c r="B13" t="s">
        <v>169</v>
      </c>
      <c r="C13">
        <f>INDEX('AEO 42'!$73:$73,MATCH('LDV Shares'!C$3,'AEO 42'!$1:$1,0))/100</f>
        <v>3.7630230000000001E-2</v>
      </c>
      <c r="D13">
        <f>INDEX('AEO 42'!$73:$73,MATCH('LDV Shares'!D$3,'AEO 42'!$1:$1,0))/100</f>
        <v>5.1308899999999998E-2</v>
      </c>
      <c r="E13">
        <f>INDEX('AEO 42'!$73:$73,MATCH('LDV Shares'!E$3,'AEO 42'!$1:$1,0))/100</f>
        <v>4.7299870000000001E-2</v>
      </c>
      <c r="F13">
        <f>INDEX('AEO 42'!$73:$73,MATCH('LDV Shares'!F$3,'AEO 42'!$1:$1,0))/100</f>
        <v>4.5008650000000004E-2</v>
      </c>
      <c r="G13">
        <f>INDEX('AEO 42'!$73:$73,MATCH('LDV Shares'!G$3,'AEO 42'!$1:$1,0))/100</f>
        <v>4.4961580000000001E-2</v>
      </c>
      <c r="H13">
        <f>INDEX('AEO 42'!$73:$73,MATCH('LDV Shares'!H$3,'AEO 42'!$1:$1,0))/100</f>
        <v>4.5100849999999998E-2</v>
      </c>
      <c r="I13">
        <f>INDEX('AEO 42'!$73:$73,MATCH('LDV Shares'!I$3,'AEO 42'!$1:$1,0))/100</f>
        <v>4.5102529999999995E-2</v>
      </c>
      <c r="J13">
        <f>INDEX('AEO 42'!$73:$73,MATCH('LDV Shares'!J$3,'AEO 42'!$1:$1,0))/100</f>
        <v>4.5190020000000004E-2</v>
      </c>
      <c r="K13">
        <f>INDEX('AEO 42'!$73:$73,MATCH('LDV Shares'!K$3,'AEO 42'!$1:$1,0))/100</f>
        <v>4.4973249999999999E-2</v>
      </c>
      <c r="L13">
        <f>INDEX('AEO 42'!$73:$73,MATCH('LDV Shares'!L$3,'AEO 42'!$1:$1,0))/100</f>
        <v>4.4990780000000001E-2</v>
      </c>
      <c r="M13">
        <f>INDEX('AEO 42'!$73:$73,MATCH('LDV Shares'!M$3,'AEO 42'!$1:$1,0))/100</f>
        <v>4.578455E-2</v>
      </c>
      <c r="N13">
        <f>INDEX('AEO 42'!$73:$73,MATCH('LDV Shares'!N$3,'AEO 42'!$1:$1,0))/100</f>
        <v>4.4433260000000002E-2</v>
      </c>
      <c r="O13">
        <f>INDEX('AEO 42'!$73:$73,MATCH('LDV Shares'!O$3,'AEO 42'!$1:$1,0))/100</f>
        <v>4.4816580000000002E-2</v>
      </c>
      <c r="P13">
        <f>INDEX('AEO 42'!$73:$73,MATCH('LDV Shares'!P$3,'AEO 42'!$1:$1,0))/100</f>
        <v>4.4627E-2</v>
      </c>
      <c r="Q13">
        <f>INDEX('AEO 42'!$73:$73,MATCH('LDV Shares'!Q$3,'AEO 42'!$1:$1,0))/100</f>
        <v>4.4841020000000002E-2</v>
      </c>
      <c r="R13">
        <f>INDEX('AEO 42'!$73:$73,MATCH('LDV Shares'!R$3,'AEO 42'!$1:$1,0))/100</f>
        <v>4.406405E-2</v>
      </c>
      <c r="S13">
        <f>INDEX('AEO 42'!$73:$73,MATCH('LDV Shares'!S$3,'AEO 42'!$1:$1,0))/100</f>
        <v>4.4344700000000001E-2</v>
      </c>
      <c r="T13">
        <f>INDEX('AEO 42'!$73:$73,MATCH('LDV Shares'!T$3,'AEO 42'!$1:$1,0))/100</f>
        <v>4.4469960000000003E-2</v>
      </c>
      <c r="U13">
        <f>INDEX('AEO 42'!$73:$73,MATCH('LDV Shares'!U$3,'AEO 42'!$1:$1,0))/100</f>
        <v>4.4434589999999996E-2</v>
      </c>
      <c r="V13">
        <f>INDEX('AEO 42'!$73:$73,MATCH('LDV Shares'!V$3,'AEO 42'!$1:$1,0))/100</f>
        <v>4.4192820000000001E-2</v>
      </c>
      <c r="W13">
        <f>INDEX('AEO 42'!$73:$73,MATCH('LDV Shares'!W$3,'AEO 42'!$1:$1,0))/100</f>
        <v>4.434051E-2</v>
      </c>
      <c r="X13">
        <f>INDEX('AEO 42'!$73:$73,MATCH('LDV Shares'!X$3,'AEO 42'!$1:$1,0))/100</f>
        <v>4.4273939999999998E-2</v>
      </c>
      <c r="Y13">
        <f>INDEX('AEO 42'!$73:$73,MATCH('LDV Shares'!Y$3,'AEO 42'!$1:$1,0))/100</f>
        <v>4.4129880000000003E-2</v>
      </c>
      <c r="Z13">
        <f>INDEX('AEO 42'!$73:$73,MATCH('LDV Shares'!Z$3,'AEO 42'!$1:$1,0))/100</f>
        <v>4.4198510000000003E-2</v>
      </c>
      <c r="AA13">
        <f>INDEX('AEO 42'!$73:$73,MATCH('LDV Shares'!AA$3,'AEO 42'!$1:$1,0))/100</f>
        <v>4.4213540000000003E-2</v>
      </c>
      <c r="AB13">
        <f>INDEX('AEO 42'!$73:$73,MATCH('LDV Shares'!AB$3,'AEO 42'!$1:$1,0))/100</f>
        <v>4.4275189999999999E-2</v>
      </c>
      <c r="AC13">
        <f>INDEX('AEO 42'!$73:$73,MATCH('LDV Shares'!AC$3,'AEO 42'!$1:$1,0))/100</f>
        <v>4.4028660000000004E-2</v>
      </c>
      <c r="AD13">
        <f>INDEX('AEO 42'!$73:$73,MATCH('LDV Shares'!AD$3,'AEO 42'!$1:$1,0))/100</f>
        <v>4.4067189999999999E-2</v>
      </c>
      <c r="AE13">
        <f>INDEX('AEO 42'!$73:$73,MATCH('LDV Shares'!AE$3,'AEO 42'!$1:$1,0))/100</f>
        <v>4.3936610000000001E-2</v>
      </c>
      <c r="AF13">
        <f>INDEX('AEO 42'!$73:$73,MATCH('LDV Shares'!AF$3,'AEO 42'!$1:$1,0))/100</f>
        <v>4.4110509999999999E-2</v>
      </c>
      <c r="AG13">
        <f>INDEX('AEO 42'!$73:$73,MATCH('LDV Shares'!AG$3,'AEO 42'!$1:$1,0))/100</f>
        <v>4.4015519999999995E-2</v>
      </c>
      <c r="AH13">
        <f>INDEX('AEO 42'!$73:$73,MATCH('LDV Shares'!AH$3,'AEO 42'!$1:$1,0))/100</f>
        <v>5.0000000000000002E-5</v>
      </c>
      <c r="AI13" t="e">
        <f>INDEX('AEO 42'!$73:$73,MATCH('LDV Shares'!AI$3,'AEO 42'!$1:$1,0))/100</f>
        <v>#N/A</v>
      </c>
      <c r="AJ13" t="e">
        <f>INDEX('AEO 42'!$73:$73,MATCH('LDV Shares'!AJ$3,'AEO 42'!$1:$1,0))/100</f>
        <v>#N/A</v>
      </c>
    </row>
    <row r="14" spans="2:36" x14ac:dyDescent="0.2">
      <c r="B14" t="s">
        <v>170</v>
      </c>
      <c r="C14">
        <f>INDEX('AEO 42'!$74:$74,MATCH('LDV Shares'!C$3,'AEO 42'!$1:$1,0))/100</f>
        <v>0.12655757000000001</v>
      </c>
      <c r="D14">
        <f>INDEX('AEO 42'!$74:$74,MATCH('LDV Shares'!D$3,'AEO 42'!$1:$1,0))/100</f>
        <v>0.15749613000000001</v>
      </c>
      <c r="E14">
        <f>INDEX('AEO 42'!$74:$74,MATCH('LDV Shares'!E$3,'AEO 42'!$1:$1,0))/100</f>
        <v>0.15053502999999999</v>
      </c>
      <c r="F14">
        <f>INDEX('AEO 42'!$74:$74,MATCH('LDV Shares'!F$3,'AEO 42'!$1:$1,0))/100</f>
        <v>0.14445978000000001</v>
      </c>
      <c r="G14">
        <f>INDEX('AEO 42'!$74:$74,MATCH('LDV Shares'!G$3,'AEO 42'!$1:$1,0))/100</f>
        <v>0.14346140999999998</v>
      </c>
      <c r="H14">
        <f>INDEX('AEO 42'!$74:$74,MATCH('LDV Shares'!H$3,'AEO 42'!$1:$1,0))/100</f>
        <v>0.14282969000000001</v>
      </c>
      <c r="I14">
        <f>INDEX('AEO 42'!$74:$74,MATCH('LDV Shares'!I$3,'AEO 42'!$1:$1,0))/100</f>
        <v>0.14332499000000001</v>
      </c>
      <c r="J14">
        <f>INDEX('AEO 42'!$74:$74,MATCH('LDV Shares'!J$3,'AEO 42'!$1:$1,0))/100</f>
        <v>0.14386108</v>
      </c>
      <c r="K14">
        <f>INDEX('AEO 42'!$74:$74,MATCH('LDV Shares'!K$3,'AEO 42'!$1:$1,0))/100</f>
        <v>0.14298080999999999</v>
      </c>
      <c r="L14">
        <f>INDEX('AEO 42'!$74:$74,MATCH('LDV Shares'!L$3,'AEO 42'!$1:$1,0))/100</f>
        <v>0.14292039000000001</v>
      </c>
      <c r="M14">
        <f>INDEX('AEO 42'!$74:$74,MATCH('LDV Shares'!M$3,'AEO 42'!$1:$1,0))/100</f>
        <v>0.14498136</v>
      </c>
      <c r="N14">
        <f>INDEX('AEO 42'!$74:$74,MATCH('LDV Shares'!N$3,'AEO 42'!$1:$1,0))/100</f>
        <v>0.14128282</v>
      </c>
      <c r="O14">
        <f>INDEX('AEO 42'!$74:$74,MATCH('LDV Shares'!O$3,'AEO 42'!$1:$1,0))/100</f>
        <v>0.14216086</v>
      </c>
      <c r="P14">
        <f>INDEX('AEO 42'!$74:$74,MATCH('LDV Shares'!P$3,'AEO 42'!$1:$1,0))/100</f>
        <v>0.14156200999999999</v>
      </c>
      <c r="Q14">
        <f>INDEX('AEO 42'!$74:$74,MATCH('LDV Shares'!Q$3,'AEO 42'!$1:$1,0))/100</f>
        <v>0.14202545</v>
      </c>
      <c r="R14">
        <f>INDEX('AEO 42'!$74:$74,MATCH('LDV Shares'!R$3,'AEO 42'!$1:$1,0))/100</f>
        <v>0.1400071</v>
      </c>
      <c r="S14">
        <f>INDEX('AEO 42'!$74:$74,MATCH('LDV Shares'!S$3,'AEO 42'!$1:$1,0))/100</f>
        <v>0.14058935</v>
      </c>
      <c r="T14">
        <f>INDEX('AEO 42'!$74:$74,MATCH('LDV Shares'!T$3,'AEO 42'!$1:$1,0))/100</f>
        <v>0.14077121000000001</v>
      </c>
      <c r="U14">
        <f>INDEX('AEO 42'!$74:$74,MATCH('LDV Shares'!U$3,'AEO 42'!$1:$1,0))/100</f>
        <v>0.14066296</v>
      </c>
      <c r="V14">
        <f>INDEX('AEO 42'!$74:$74,MATCH('LDV Shares'!V$3,'AEO 42'!$1:$1,0))/100</f>
        <v>0.13995536</v>
      </c>
      <c r="W14">
        <f>INDEX('AEO 42'!$74:$74,MATCH('LDV Shares'!W$3,'AEO 42'!$1:$1,0))/100</f>
        <v>0.14026718999999999</v>
      </c>
      <c r="X14">
        <f>INDEX('AEO 42'!$74:$74,MATCH('LDV Shares'!X$3,'AEO 42'!$1:$1,0))/100</f>
        <v>0.14001820000000001</v>
      </c>
      <c r="Y14">
        <f>INDEX('AEO 42'!$74:$74,MATCH('LDV Shares'!Y$3,'AEO 42'!$1:$1,0))/100</f>
        <v>0.13961113</v>
      </c>
      <c r="Z14">
        <f>INDEX('AEO 42'!$74:$74,MATCH('LDV Shares'!Z$3,'AEO 42'!$1:$1,0))/100</f>
        <v>0.13968531000000001</v>
      </c>
      <c r="AA14">
        <f>INDEX('AEO 42'!$74:$74,MATCH('LDV Shares'!AA$3,'AEO 42'!$1:$1,0))/100</f>
        <v>0.13965405</v>
      </c>
      <c r="AB14">
        <f>INDEX('AEO 42'!$74:$74,MATCH('LDV Shares'!AB$3,'AEO 42'!$1:$1,0))/100</f>
        <v>0.13976242</v>
      </c>
      <c r="AC14">
        <f>INDEX('AEO 42'!$74:$74,MATCH('LDV Shares'!AC$3,'AEO 42'!$1:$1,0))/100</f>
        <v>0.13907899000000001</v>
      </c>
      <c r="AD14">
        <f>INDEX('AEO 42'!$74:$74,MATCH('LDV Shares'!AD$3,'AEO 42'!$1:$1,0))/100</f>
        <v>0.13909675999999999</v>
      </c>
      <c r="AE14">
        <f>INDEX('AEO 42'!$74:$74,MATCH('LDV Shares'!AE$3,'AEO 42'!$1:$1,0))/100</f>
        <v>0.13874599999999998</v>
      </c>
      <c r="AF14">
        <f>INDEX('AEO 42'!$74:$74,MATCH('LDV Shares'!AF$3,'AEO 42'!$1:$1,0))/100</f>
        <v>0.13911678</v>
      </c>
      <c r="AG14">
        <f>INDEX('AEO 42'!$74:$74,MATCH('LDV Shares'!AG$3,'AEO 42'!$1:$1,0))/100</f>
        <v>0.13885448</v>
      </c>
      <c r="AH14">
        <f>INDEX('AEO 42'!$74:$74,MATCH('LDV Shares'!AH$3,'AEO 42'!$1:$1,0))/100</f>
        <v>3.0000000000000001E-5</v>
      </c>
      <c r="AI14" t="e">
        <f>INDEX('AEO 42'!$74:$74,MATCH('LDV Shares'!AI$3,'AEO 42'!$1:$1,0))/100</f>
        <v>#N/A</v>
      </c>
      <c r="AJ14" t="e">
        <f>INDEX('AEO 42'!$74:$74,MATCH('LDV Shares'!AJ$3,'AEO 42'!$1:$1,0))/100</f>
        <v>#N/A</v>
      </c>
    </row>
    <row r="15" spans="2:36" x14ac:dyDescent="0.2">
      <c r="B15" t="s">
        <v>171</v>
      </c>
      <c r="C15">
        <f>INDEX('AEO 42'!$75:$75,MATCH('LDV Shares'!C$3,'AEO 42'!$1:$1,0))/100</f>
        <v>0.40561222000000002</v>
      </c>
      <c r="D15">
        <f>INDEX('AEO 42'!$75:$75,MATCH('LDV Shares'!D$3,'AEO 42'!$1:$1,0))/100</f>
        <v>0.34081916999999995</v>
      </c>
      <c r="E15">
        <f>INDEX('AEO 42'!$75:$75,MATCH('LDV Shares'!E$3,'AEO 42'!$1:$1,0))/100</f>
        <v>0.34664539</v>
      </c>
      <c r="F15">
        <f>INDEX('AEO 42'!$75:$75,MATCH('LDV Shares'!F$3,'AEO 42'!$1:$1,0))/100</f>
        <v>0.35627373000000001</v>
      </c>
      <c r="G15">
        <f>INDEX('AEO 42'!$75:$75,MATCH('LDV Shares'!G$3,'AEO 42'!$1:$1,0))/100</f>
        <v>0.35422890000000001</v>
      </c>
      <c r="H15">
        <f>INDEX('AEO 42'!$75:$75,MATCH('LDV Shares'!H$3,'AEO 42'!$1:$1,0))/100</f>
        <v>0.35267204000000002</v>
      </c>
      <c r="I15">
        <f>INDEX('AEO 42'!$75:$75,MATCH('LDV Shares'!I$3,'AEO 42'!$1:$1,0))/100</f>
        <v>0.35041392999999998</v>
      </c>
      <c r="J15">
        <f>INDEX('AEO 42'!$75:$75,MATCH('LDV Shares'!J$3,'AEO 42'!$1:$1,0))/100</f>
        <v>0.34654797000000004</v>
      </c>
      <c r="K15">
        <f>INDEX('AEO 42'!$75:$75,MATCH('LDV Shares'!K$3,'AEO 42'!$1:$1,0))/100</f>
        <v>0.34641334999999995</v>
      </c>
      <c r="L15">
        <f>INDEX('AEO 42'!$75:$75,MATCH('LDV Shares'!L$3,'AEO 42'!$1:$1,0))/100</f>
        <v>0.34484566</v>
      </c>
      <c r="M15">
        <f>INDEX('AEO 42'!$75:$75,MATCH('LDV Shares'!M$3,'AEO 42'!$1:$1,0))/100</f>
        <v>0.33917769999999997</v>
      </c>
      <c r="N15">
        <f>INDEX('AEO 42'!$75:$75,MATCH('LDV Shares'!N$3,'AEO 42'!$1:$1,0))/100</f>
        <v>0.34550251000000004</v>
      </c>
      <c r="O15">
        <f>INDEX('AEO 42'!$75:$75,MATCH('LDV Shares'!O$3,'AEO 42'!$1:$1,0))/100</f>
        <v>0.34228149000000002</v>
      </c>
      <c r="P15">
        <f>INDEX('AEO 42'!$75:$75,MATCH('LDV Shares'!P$3,'AEO 42'!$1:$1,0))/100</f>
        <v>0.34227718000000001</v>
      </c>
      <c r="Q15">
        <f>INDEX('AEO 42'!$75:$75,MATCH('LDV Shares'!Q$3,'AEO 42'!$1:$1,0))/100</f>
        <v>0.33993198000000002</v>
      </c>
      <c r="R15">
        <f>INDEX('AEO 42'!$75:$75,MATCH('LDV Shares'!R$3,'AEO 42'!$1:$1,0))/100</f>
        <v>0.34309195999999997</v>
      </c>
      <c r="S15">
        <f>INDEX('AEO 42'!$75:$75,MATCH('LDV Shares'!S$3,'AEO 42'!$1:$1,0))/100</f>
        <v>0.34077011000000001</v>
      </c>
      <c r="T15">
        <f>INDEX('AEO 42'!$75:$75,MATCH('LDV Shares'!T$3,'AEO 42'!$1:$1,0))/100</f>
        <v>0.33931702000000002</v>
      </c>
      <c r="U15">
        <f>INDEX('AEO 42'!$75:$75,MATCH('LDV Shares'!U$3,'AEO 42'!$1:$1,0))/100</f>
        <v>0.33867289999999994</v>
      </c>
      <c r="V15">
        <f>INDEX('AEO 42'!$75:$75,MATCH('LDV Shares'!V$3,'AEO 42'!$1:$1,0))/100</f>
        <v>0.33921779999999996</v>
      </c>
      <c r="W15">
        <f>INDEX('AEO 42'!$75:$75,MATCH('LDV Shares'!W$3,'AEO 42'!$1:$1,0))/100</f>
        <v>0.33765354000000003</v>
      </c>
      <c r="X15">
        <f>INDEX('AEO 42'!$75:$75,MATCH('LDV Shares'!X$3,'AEO 42'!$1:$1,0))/100</f>
        <v>0.33732104999999996</v>
      </c>
      <c r="Y15">
        <f>INDEX('AEO 42'!$75:$75,MATCH('LDV Shares'!Y$3,'AEO 42'!$1:$1,0))/100</f>
        <v>0.33743603</v>
      </c>
      <c r="Z15">
        <f>INDEX('AEO 42'!$75:$75,MATCH('LDV Shares'!Z$3,'AEO 42'!$1:$1,0))/100</f>
        <v>0.33643177000000002</v>
      </c>
      <c r="AA15">
        <f>INDEX('AEO 42'!$75:$75,MATCH('LDV Shares'!AA$3,'AEO 42'!$1:$1,0))/100</f>
        <v>0.33579376000000005</v>
      </c>
      <c r="AB15">
        <f>INDEX('AEO 42'!$75:$75,MATCH('LDV Shares'!AB$3,'AEO 42'!$1:$1,0))/100</f>
        <v>0.33480285999999998</v>
      </c>
      <c r="AC15">
        <f>INDEX('AEO 42'!$75:$75,MATCH('LDV Shares'!AC$3,'AEO 42'!$1:$1,0))/100</f>
        <v>0.33560485999999995</v>
      </c>
      <c r="AD15">
        <f>INDEX('AEO 42'!$75:$75,MATCH('LDV Shares'!AD$3,'AEO 42'!$1:$1,0))/100</f>
        <v>0.33488441000000002</v>
      </c>
      <c r="AE15">
        <f>INDEX('AEO 42'!$75:$75,MATCH('LDV Shares'!AE$3,'AEO 42'!$1:$1,0))/100</f>
        <v>0.33493465</v>
      </c>
      <c r="AF15">
        <f>INDEX('AEO 42'!$75:$75,MATCH('LDV Shares'!AF$3,'AEO 42'!$1:$1,0))/100</f>
        <v>0.33349075</v>
      </c>
      <c r="AG15">
        <f>INDEX('AEO 42'!$75:$75,MATCH('LDV Shares'!AG$3,'AEO 42'!$1:$1,0))/100</f>
        <v>0.33331726000000006</v>
      </c>
      <c r="AH15">
        <f>INDEX('AEO 42'!$75:$75,MATCH('LDV Shares'!AH$3,'AEO 42'!$1:$1,0))/100</f>
        <v>-7.0000000000000007E-5</v>
      </c>
      <c r="AI15" t="e">
        <f>INDEX('AEO 42'!$75:$75,MATCH('LDV Shares'!AI$3,'AEO 42'!$1:$1,0))/100</f>
        <v>#N/A</v>
      </c>
      <c r="AJ15" t="e">
        <f>INDEX('AEO 42'!$75:$75,MATCH('LDV Shares'!AJ$3,'AEO 42'!$1:$1,0))/100</f>
        <v>#N/A</v>
      </c>
    </row>
    <row r="16" spans="2:36" x14ac:dyDescent="0.2">
      <c r="B16" t="s">
        <v>172</v>
      </c>
      <c r="C16">
        <f>INDEX('AEO 42'!$76:$76,MATCH('LDV Shares'!C$3,'AEO 42'!$1:$1,0))/100</f>
        <v>0.16779509000000001</v>
      </c>
      <c r="D16">
        <f>INDEX('AEO 42'!$76:$76,MATCH('LDV Shares'!D$3,'AEO 42'!$1:$1,0))/100</f>
        <v>0.11653591000000001</v>
      </c>
      <c r="E16">
        <f>INDEX('AEO 42'!$76:$76,MATCH('LDV Shares'!E$3,'AEO 42'!$1:$1,0))/100</f>
        <v>0.12495990000000001</v>
      </c>
      <c r="F16">
        <f>INDEX('AEO 42'!$76:$76,MATCH('LDV Shares'!F$3,'AEO 42'!$1:$1,0))/100</f>
        <v>0.12952127000000002</v>
      </c>
      <c r="G16">
        <f>INDEX('AEO 42'!$76:$76,MATCH('LDV Shares'!G$3,'AEO 42'!$1:$1,0))/100</f>
        <v>0.1279486</v>
      </c>
      <c r="H16">
        <f>INDEX('AEO 42'!$76:$76,MATCH('LDV Shares'!H$3,'AEO 42'!$1:$1,0))/100</f>
        <v>0.12720703999999999</v>
      </c>
      <c r="I16">
        <f>INDEX('AEO 42'!$76:$76,MATCH('LDV Shares'!I$3,'AEO 42'!$1:$1,0))/100</f>
        <v>0.12505385999999999</v>
      </c>
      <c r="J16">
        <f>INDEX('AEO 42'!$76:$76,MATCH('LDV Shares'!J$3,'AEO 42'!$1:$1,0))/100</f>
        <v>0.12261494000000001</v>
      </c>
      <c r="K16">
        <f>INDEX('AEO 42'!$76:$76,MATCH('LDV Shares'!K$3,'AEO 42'!$1:$1,0))/100</f>
        <v>0.12243095</v>
      </c>
      <c r="L16">
        <f>INDEX('AEO 42'!$76:$76,MATCH('LDV Shares'!L$3,'AEO 42'!$1:$1,0))/100</f>
        <v>0.12125607000000001</v>
      </c>
      <c r="M16">
        <f>INDEX('AEO 42'!$76:$76,MATCH('LDV Shares'!M$3,'AEO 42'!$1:$1,0))/100</f>
        <v>0.11778345</v>
      </c>
      <c r="N16">
        <f>INDEX('AEO 42'!$76:$76,MATCH('LDV Shares'!N$3,'AEO 42'!$1:$1,0))/100</f>
        <v>0.12120578999999999</v>
      </c>
      <c r="O16">
        <f>INDEX('AEO 42'!$76:$76,MATCH('LDV Shares'!O$3,'AEO 42'!$1:$1,0))/100</f>
        <v>0.11918768</v>
      </c>
      <c r="P16">
        <f>INDEX('AEO 42'!$76:$76,MATCH('LDV Shares'!P$3,'AEO 42'!$1:$1,0))/100</f>
        <v>0.11904552</v>
      </c>
      <c r="Q16">
        <f>INDEX('AEO 42'!$76:$76,MATCH('LDV Shares'!Q$3,'AEO 42'!$1:$1,0))/100</f>
        <v>0.11765392999999999</v>
      </c>
      <c r="R16">
        <f>INDEX('AEO 42'!$76:$76,MATCH('LDV Shares'!R$3,'AEO 42'!$1:$1,0))/100</f>
        <v>0.11943540999999999</v>
      </c>
      <c r="S16">
        <f>INDEX('AEO 42'!$76:$76,MATCH('LDV Shares'!S$3,'AEO 42'!$1:$1,0))/100</f>
        <v>0.11795346999999999</v>
      </c>
      <c r="T16">
        <f>INDEX('AEO 42'!$76:$76,MATCH('LDV Shares'!T$3,'AEO 42'!$1:$1,0))/100</f>
        <v>0.11700193</v>
      </c>
      <c r="U16">
        <f>INDEX('AEO 42'!$76:$76,MATCH('LDV Shares'!U$3,'AEO 42'!$1:$1,0))/100</f>
        <v>0.11650690000000001</v>
      </c>
      <c r="V16">
        <f>INDEX('AEO 42'!$76:$76,MATCH('LDV Shares'!V$3,'AEO 42'!$1:$1,0))/100</f>
        <v>0.1167728</v>
      </c>
      <c r="W16">
        <f>INDEX('AEO 42'!$76:$76,MATCH('LDV Shares'!W$3,'AEO 42'!$1:$1,0))/100</f>
        <v>0.11580914</v>
      </c>
      <c r="X16">
        <f>INDEX('AEO 42'!$76:$76,MATCH('LDV Shares'!X$3,'AEO 42'!$1:$1,0))/100</f>
        <v>0.11554307</v>
      </c>
      <c r="Y16">
        <f>INDEX('AEO 42'!$76:$76,MATCH('LDV Shares'!Y$3,'AEO 42'!$1:$1,0))/100</f>
        <v>0.11552464000000001</v>
      </c>
      <c r="Z16">
        <f>INDEX('AEO 42'!$76:$76,MATCH('LDV Shares'!Z$3,'AEO 42'!$1:$1,0))/100</f>
        <v>0.11489737</v>
      </c>
      <c r="AA16">
        <f>INDEX('AEO 42'!$76:$76,MATCH('LDV Shares'!AA$3,'AEO 42'!$1:$1,0))/100</f>
        <v>0.11444134</v>
      </c>
      <c r="AB16">
        <f>INDEX('AEO 42'!$76:$76,MATCH('LDV Shares'!AB$3,'AEO 42'!$1:$1,0))/100</f>
        <v>0.11385207</v>
      </c>
      <c r="AC16">
        <f>INDEX('AEO 42'!$76:$76,MATCH('LDV Shares'!AC$3,'AEO 42'!$1:$1,0))/100</f>
        <v>0.11421872999999999</v>
      </c>
      <c r="AD16">
        <f>INDEX('AEO 42'!$76:$76,MATCH('LDV Shares'!AD$3,'AEO 42'!$1:$1,0))/100</f>
        <v>0.11374452</v>
      </c>
      <c r="AE16">
        <f>INDEX('AEO 42'!$76:$76,MATCH('LDV Shares'!AE$3,'AEO 42'!$1:$1,0))/100</f>
        <v>0.11380476</v>
      </c>
      <c r="AF16">
        <f>INDEX('AEO 42'!$76:$76,MATCH('LDV Shares'!AF$3,'AEO 42'!$1:$1,0))/100</f>
        <v>0.11291508</v>
      </c>
      <c r="AG16">
        <f>INDEX('AEO 42'!$76:$76,MATCH('LDV Shares'!AG$3,'AEO 42'!$1:$1,0))/100</f>
        <v>0.11286979999999999</v>
      </c>
      <c r="AH16">
        <f>INDEX('AEO 42'!$76:$76,MATCH('LDV Shares'!AH$3,'AEO 42'!$1:$1,0))/100</f>
        <v>-1.2999999999999999E-4</v>
      </c>
      <c r="AI16" t="e">
        <f>INDEX('AEO 42'!$76:$76,MATCH('LDV Shares'!AI$3,'AEO 42'!$1:$1,0))/100</f>
        <v>#N/A</v>
      </c>
      <c r="AJ16" t="e">
        <f>INDEX('AEO 42'!$76:$76,MATCH('LDV Shares'!AJ$3,'AEO 42'!$1:$1,0))/100</f>
        <v>#N/A</v>
      </c>
    </row>
    <row r="17" spans="2:36" x14ac:dyDescent="0.2">
      <c r="B17" t="s">
        <v>173</v>
      </c>
      <c r="C17">
        <f>INDEX('AEO 42'!$77:$77,MATCH('LDV Shares'!C$3,'AEO 42'!$1:$1,0))/100</f>
        <v>1.0023880000000001E-2</v>
      </c>
      <c r="D17">
        <f>INDEX('AEO 42'!$77:$77,MATCH('LDV Shares'!D$3,'AEO 42'!$1:$1,0))/100</f>
        <v>8.9892300000000008E-3</v>
      </c>
      <c r="E17">
        <f>INDEX('AEO 42'!$77:$77,MATCH('LDV Shares'!E$3,'AEO 42'!$1:$1,0))/100</f>
        <v>9.2616699999999996E-3</v>
      </c>
      <c r="F17">
        <f>INDEX('AEO 42'!$77:$77,MATCH('LDV Shares'!F$3,'AEO 42'!$1:$1,0))/100</f>
        <v>9.35478E-3</v>
      </c>
      <c r="G17">
        <f>INDEX('AEO 42'!$77:$77,MATCH('LDV Shares'!G$3,'AEO 42'!$1:$1,0))/100</f>
        <v>9.3484999999999992E-3</v>
      </c>
      <c r="H17">
        <f>INDEX('AEO 42'!$77:$77,MATCH('LDV Shares'!H$3,'AEO 42'!$1:$1,0))/100</f>
        <v>9.3932000000000009E-3</v>
      </c>
      <c r="I17">
        <f>INDEX('AEO 42'!$77:$77,MATCH('LDV Shares'!I$3,'AEO 42'!$1:$1,0))/100</f>
        <v>9.3601500000000011E-3</v>
      </c>
      <c r="J17">
        <f>INDEX('AEO 42'!$77:$77,MATCH('LDV Shares'!J$3,'AEO 42'!$1:$1,0))/100</f>
        <v>9.2828100000000007E-3</v>
      </c>
      <c r="K17">
        <f>INDEX('AEO 42'!$77:$77,MATCH('LDV Shares'!K$3,'AEO 42'!$1:$1,0))/100</f>
        <v>9.2837700000000002E-3</v>
      </c>
      <c r="L17">
        <f>INDEX('AEO 42'!$77:$77,MATCH('LDV Shares'!L$3,'AEO 42'!$1:$1,0))/100</f>
        <v>9.2685800000000002E-3</v>
      </c>
      <c r="M17">
        <f>INDEX('AEO 42'!$77:$77,MATCH('LDV Shares'!M$3,'AEO 42'!$1:$1,0))/100</f>
        <v>9.2224500000000001E-3</v>
      </c>
      <c r="N17">
        <f>INDEX('AEO 42'!$77:$77,MATCH('LDV Shares'!N$3,'AEO 42'!$1:$1,0))/100</f>
        <v>9.3003100000000009E-3</v>
      </c>
      <c r="O17">
        <f>INDEX('AEO 42'!$77:$77,MATCH('LDV Shares'!O$3,'AEO 42'!$1:$1,0))/100</f>
        <v>9.2702600000000007E-3</v>
      </c>
      <c r="P17">
        <f>INDEX('AEO 42'!$77:$77,MATCH('LDV Shares'!P$3,'AEO 42'!$1:$1,0))/100</f>
        <v>9.27271E-3</v>
      </c>
      <c r="Q17">
        <f>INDEX('AEO 42'!$77:$77,MATCH('LDV Shares'!Q$3,'AEO 42'!$1:$1,0))/100</f>
        <v>9.2419700000000004E-3</v>
      </c>
      <c r="R17">
        <f>INDEX('AEO 42'!$77:$77,MATCH('LDV Shares'!R$3,'AEO 42'!$1:$1,0))/100</f>
        <v>9.2781800000000005E-3</v>
      </c>
      <c r="S17">
        <f>INDEX('AEO 42'!$77:$77,MATCH('LDV Shares'!S$3,'AEO 42'!$1:$1,0))/100</f>
        <v>9.2540899999999995E-3</v>
      </c>
      <c r="T17">
        <f>INDEX('AEO 42'!$77:$77,MATCH('LDV Shares'!T$3,'AEO 42'!$1:$1,0))/100</f>
        <v>9.2365199999999998E-3</v>
      </c>
      <c r="U17">
        <f>INDEX('AEO 42'!$77:$77,MATCH('LDV Shares'!U$3,'AEO 42'!$1:$1,0))/100</f>
        <v>9.2255800000000006E-3</v>
      </c>
      <c r="V17">
        <f>INDEX('AEO 42'!$77:$77,MATCH('LDV Shares'!V$3,'AEO 42'!$1:$1,0))/100</f>
        <v>9.2341799999999998E-3</v>
      </c>
      <c r="W17">
        <f>INDEX('AEO 42'!$77:$77,MATCH('LDV Shares'!W$3,'AEO 42'!$1:$1,0))/100</f>
        <v>9.2164699999999992E-3</v>
      </c>
      <c r="X17">
        <f>INDEX('AEO 42'!$77:$77,MATCH('LDV Shares'!X$3,'AEO 42'!$1:$1,0))/100</f>
        <v>9.2114899999999993E-3</v>
      </c>
      <c r="Y17">
        <f>INDEX('AEO 42'!$77:$77,MATCH('LDV Shares'!Y$3,'AEO 42'!$1:$1,0))/100</f>
        <v>9.2120399999999995E-3</v>
      </c>
      <c r="Z17">
        <f>INDEX('AEO 42'!$77:$77,MATCH('LDV Shares'!Z$3,'AEO 42'!$1:$1,0))/100</f>
        <v>9.2008899999999998E-3</v>
      </c>
      <c r="AA17">
        <f>INDEX('AEO 42'!$77:$77,MATCH('LDV Shares'!AA$3,'AEO 42'!$1:$1,0))/100</f>
        <v>9.1912799999999996E-3</v>
      </c>
      <c r="AB17">
        <f>INDEX('AEO 42'!$77:$77,MATCH('LDV Shares'!AB$3,'AEO 42'!$1:$1,0))/100</f>
        <v>9.1801799999999996E-3</v>
      </c>
      <c r="AC17">
        <f>INDEX('AEO 42'!$77:$77,MATCH('LDV Shares'!AC$3,'AEO 42'!$1:$1,0))/100</f>
        <v>9.1869399999999993E-3</v>
      </c>
      <c r="AD17">
        <f>INDEX('AEO 42'!$77:$77,MATCH('LDV Shares'!AD$3,'AEO 42'!$1:$1,0))/100</f>
        <v>9.17748E-3</v>
      </c>
      <c r="AE17">
        <f>INDEX('AEO 42'!$77:$77,MATCH('LDV Shares'!AE$3,'AEO 42'!$1:$1,0))/100</f>
        <v>9.1809700000000001E-3</v>
      </c>
      <c r="AF17">
        <f>INDEX('AEO 42'!$77:$77,MATCH('LDV Shares'!AF$3,'AEO 42'!$1:$1,0))/100</f>
        <v>9.1625000000000005E-3</v>
      </c>
      <c r="AG17">
        <f>INDEX('AEO 42'!$77:$77,MATCH('LDV Shares'!AG$3,'AEO 42'!$1:$1,0))/100</f>
        <v>9.1554599999999989E-3</v>
      </c>
      <c r="AH17">
        <f>INDEX('AEO 42'!$77:$77,MATCH('LDV Shares'!AH$3,'AEO 42'!$1:$1,0))/100</f>
        <v>-3.0000000000000001E-5</v>
      </c>
      <c r="AI17" t="e">
        <f>INDEX('AEO 42'!$77:$77,MATCH('LDV Shares'!AI$3,'AEO 42'!$1:$1,0))/100</f>
        <v>#N/A</v>
      </c>
      <c r="AJ17" t="e">
        <f>INDEX('AEO 42'!$77:$77,MATCH('LDV Shares'!AJ$3,'AEO 42'!$1:$1,0))/100</f>
        <v>#N/A</v>
      </c>
    </row>
    <row r="18" spans="2:36" x14ac:dyDescent="0.2">
      <c r="B18" s="5" t="s">
        <v>202</v>
      </c>
      <c r="C18">
        <f>INDEX('AEO 42'!$78:$78,MATCH('LDV Shares'!C$3,'AEO 42'!$1:$1,0))/100</f>
        <v>0.19449374999999999</v>
      </c>
      <c r="D18">
        <f>INDEX('AEO 42'!$78:$78,MATCH('LDV Shares'!D$3,'AEO 42'!$1:$1,0))/100</f>
        <v>0.27112916999999997</v>
      </c>
      <c r="E18">
        <f>INDEX('AEO 42'!$78:$78,MATCH('LDV Shares'!E$3,'AEO 42'!$1:$1,0))/100</f>
        <v>0.26442459000000001</v>
      </c>
      <c r="F18">
        <f>INDEX('AEO 42'!$78:$78,MATCH('LDV Shares'!F$3,'AEO 42'!$1:$1,0))/100</f>
        <v>0.25631868000000002</v>
      </c>
      <c r="G18">
        <f>INDEX('AEO 42'!$78:$78,MATCH('LDV Shares'!G$3,'AEO 42'!$1:$1,0))/100</f>
        <v>0.25984446999999999</v>
      </c>
      <c r="H18">
        <f>INDEX('AEO 42'!$78:$78,MATCH('LDV Shares'!H$3,'AEO 42'!$1:$1,0))/100</f>
        <v>0.26164834999999997</v>
      </c>
      <c r="I18">
        <f>INDEX('AEO 42'!$78:$78,MATCH('LDV Shares'!I$3,'AEO 42'!$1:$1,0))/100</f>
        <v>0.26510155000000002</v>
      </c>
      <c r="J18">
        <f>INDEX('AEO 42'!$78:$78,MATCH('LDV Shares'!J$3,'AEO 42'!$1:$1,0))/100</f>
        <v>0.27027782</v>
      </c>
      <c r="K18">
        <f>INDEX('AEO 42'!$78:$78,MATCH('LDV Shares'!K$3,'AEO 42'!$1:$1,0))/100</f>
        <v>0.27100426</v>
      </c>
      <c r="L18">
        <f>INDEX('AEO 42'!$78:$78,MATCH('LDV Shares'!L$3,'AEO 42'!$1:$1,0))/100</f>
        <v>0.27334658000000001</v>
      </c>
      <c r="M18">
        <f>INDEX('AEO 42'!$78:$78,MATCH('LDV Shares'!M$3,'AEO 42'!$1:$1,0))/100</f>
        <v>0.27978045000000001</v>
      </c>
      <c r="N18">
        <f>INDEX('AEO 42'!$78:$78,MATCH('LDV Shares'!N$3,'AEO 42'!$1:$1,0))/100</f>
        <v>0.27364954000000002</v>
      </c>
      <c r="O18">
        <f>INDEX('AEO 42'!$78:$78,MATCH('LDV Shares'!O$3,'AEO 42'!$1:$1,0))/100</f>
        <v>0.27755858999999999</v>
      </c>
      <c r="P18">
        <f>INDEX('AEO 42'!$78:$78,MATCH('LDV Shares'!P$3,'AEO 42'!$1:$1,0))/100</f>
        <v>0.27801006</v>
      </c>
      <c r="Q18">
        <f>INDEX('AEO 42'!$78:$78,MATCH('LDV Shares'!Q$3,'AEO 42'!$1:$1,0))/100</f>
        <v>0.28089424000000002</v>
      </c>
      <c r="R18">
        <f>INDEX('AEO 42'!$78:$78,MATCH('LDV Shares'!R$3,'AEO 42'!$1:$1,0))/100</f>
        <v>0.27782689999999999</v>
      </c>
      <c r="S18">
        <f>INDEX('AEO 42'!$78:$78,MATCH('LDV Shares'!S$3,'AEO 42'!$1:$1,0))/100</f>
        <v>0.28068294999999999</v>
      </c>
      <c r="T18">
        <f>INDEX('AEO 42'!$78:$78,MATCH('LDV Shares'!T$3,'AEO 42'!$1:$1,0))/100</f>
        <v>0.28254980000000002</v>
      </c>
      <c r="U18">
        <f>INDEX('AEO 42'!$78:$78,MATCH('LDV Shares'!U$3,'AEO 42'!$1:$1,0))/100</f>
        <v>0.28364388000000001</v>
      </c>
      <c r="V18">
        <f>INDEX('AEO 42'!$78:$78,MATCH('LDV Shares'!V$3,'AEO 42'!$1:$1,0))/100</f>
        <v>0.28330622</v>
      </c>
      <c r="W18">
        <f>INDEX('AEO 42'!$78:$78,MATCH('LDV Shares'!W$3,'AEO 42'!$1:$1,0))/100</f>
        <v>0.28527046</v>
      </c>
      <c r="X18">
        <f>INDEX('AEO 42'!$78:$78,MATCH('LDV Shares'!X$3,'AEO 42'!$1:$1,0))/100</f>
        <v>0.28588919000000002</v>
      </c>
      <c r="Y18">
        <f>INDEX('AEO 42'!$78:$78,MATCH('LDV Shares'!Y$3,'AEO 42'!$1:$1,0))/100</f>
        <v>0.28606307999999997</v>
      </c>
      <c r="Z18">
        <f>INDEX('AEO 42'!$78:$78,MATCH('LDV Shares'!Z$3,'AEO 42'!$1:$1,0))/100</f>
        <v>0.28733046000000001</v>
      </c>
      <c r="AA18">
        <f>INDEX('AEO 42'!$78:$78,MATCH('LDV Shares'!AA$3,'AEO 42'!$1:$1,0))/100</f>
        <v>0.28832161000000001</v>
      </c>
      <c r="AB18">
        <f>INDEX('AEO 42'!$78:$78,MATCH('LDV Shares'!AB$3,'AEO 42'!$1:$1,0))/100</f>
        <v>0.28960896000000003</v>
      </c>
      <c r="AC18">
        <f>INDEX('AEO 42'!$78:$78,MATCH('LDV Shares'!AC$3,'AEO 42'!$1:$1,0))/100</f>
        <v>0.28897631000000001</v>
      </c>
      <c r="AD18">
        <f>INDEX('AEO 42'!$78:$78,MATCH('LDV Shares'!AD$3,'AEO 42'!$1:$1,0))/100</f>
        <v>0.28996744000000002</v>
      </c>
      <c r="AE18">
        <f>INDEX('AEO 42'!$78:$78,MATCH('LDV Shares'!AE$3,'AEO 42'!$1:$1,0))/100</f>
        <v>0.29006442999999998</v>
      </c>
      <c r="AF18">
        <f>INDEX('AEO 42'!$78:$78,MATCH('LDV Shares'!AF$3,'AEO 42'!$1:$1,0))/100</f>
        <v>0.29184146999999999</v>
      </c>
      <c r="AG18">
        <f>INDEX('AEO 42'!$78:$78,MATCH('LDV Shares'!AG$3,'AEO 42'!$1:$1,0))/100</f>
        <v>0.29214037000000004</v>
      </c>
      <c r="AH18">
        <f>INDEX('AEO 42'!$78:$78,MATCH('LDV Shares'!AH$3,'AEO 42'!$1:$1,0))/100</f>
        <v>1.4000000000000001E-4</v>
      </c>
      <c r="AI18" t="e">
        <f>INDEX('AEO 42'!$78:$78,MATCH('LDV Shares'!AI$3,'AEO 42'!$1:$1,0))/100</f>
        <v>#N/A</v>
      </c>
      <c r="AJ18" t="e">
        <f>INDEX('AEO 42'!$78:$78,MATCH('LDV Shares'!AJ$3,'AEO 42'!$1:$1,0))/100</f>
        <v>#N/A</v>
      </c>
    </row>
    <row r="19" spans="2:36" x14ac:dyDescent="0.2">
      <c r="B19" s="5" t="s">
        <v>203</v>
      </c>
      <c r="C19">
        <f>INDEX('AEO 42'!$79:$79,MATCH('LDV Shares'!C$3,'AEO 42'!$1:$1,0))/100</f>
        <v>5.4075179999999994E-2</v>
      </c>
      <c r="D19">
        <f>INDEX('AEO 42'!$79:$79,MATCH('LDV Shares'!D$3,'AEO 42'!$1:$1,0))/100</f>
        <v>4.8635279999999996E-2</v>
      </c>
      <c r="E19">
        <f>INDEX('AEO 42'!$79:$79,MATCH('LDV Shares'!E$3,'AEO 42'!$1:$1,0))/100</f>
        <v>5.2044649999999998E-2</v>
      </c>
      <c r="F19">
        <f>INDEX('AEO 42'!$79:$79,MATCH('LDV Shares'!F$3,'AEO 42'!$1:$1,0))/100</f>
        <v>5.4354060000000003E-2</v>
      </c>
      <c r="G19">
        <f>INDEX('AEO 42'!$79:$79,MATCH('LDV Shares'!G$3,'AEO 42'!$1:$1,0))/100</f>
        <v>5.5451940000000005E-2</v>
      </c>
      <c r="H19">
        <f>INDEX('AEO 42'!$79:$79,MATCH('LDV Shares'!H$3,'AEO 42'!$1:$1,0))/100</f>
        <v>5.6365059999999995E-2</v>
      </c>
      <c r="I19">
        <f>INDEX('AEO 42'!$79:$79,MATCH('LDV Shares'!I$3,'AEO 42'!$1:$1,0))/100</f>
        <v>5.6783400000000005E-2</v>
      </c>
      <c r="J19">
        <f>INDEX('AEO 42'!$79:$79,MATCH('LDV Shares'!J$3,'AEO 42'!$1:$1,0))/100</f>
        <v>5.7292639999999999E-2</v>
      </c>
      <c r="K19">
        <f>INDEX('AEO 42'!$79:$79,MATCH('LDV Shares'!K$3,'AEO 42'!$1:$1,0))/100</f>
        <v>5.7974850000000001E-2</v>
      </c>
      <c r="L19">
        <f>INDEX('AEO 42'!$79:$79,MATCH('LDV Shares'!L$3,'AEO 42'!$1:$1,0))/100</f>
        <v>5.8400299999999995E-2</v>
      </c>
      <c r="M19">
        <f>INDEX('AEO 42'!$79:$79,MATCH('LDV Shares'!M$3,'AEO 42'!$1:$1,0))/100</f>
        <v>5.8145530000000001E-2</v>
      </c>
      <c r="N19">
        <f>INDEX('AEO 42'!$79:$79,MATCH('LDV Shares'!N$3,'AEO 42'!$1:$1,0))/100</f>
        <v>5.9638540000000004E-2</v>
      </c>
      <c r="O19">
        <f>INDEX('AEO 42'!$79:$79,MATCH('LDV Shares'!O$3,'AEO 42'!$1:$1,0))/100</f>
        <v>5.967049E-2</v>
      </c>
      <c r="P19">
        <f>INDEX('AEO 42'!$79:$79,MATCH('LDV Shares'!P$3,'AEO 42'!$1:$1,0))/100</f>
        <v>6.0151450000000002E-2</v>
      </c>
      <c r="Q19">
        <f>INDEX('AEO 42'!$79:$79,MATCH('LDV Shares'!Q$3,'AEO 42'!$1:$1,0))/100</f>
        <v>6.0316029999999993E-2</v>
      </c>
      <c r="R19">
        <f>INDEX('AEO 42'!$79:$79,MATCH('LDV Shares'!R$3,'AEO 42'!$1:$1,0))/100</f>
        <v>6.125916E-2</v>
      </c>
      <c r="S19">
        <f>INDEX('AEO 42'!$79:$79,MATCH('LDV Shares'!S$3,'AEO 42'!$1:$1,0))/100</f>
        <v>6.1321729999999998E-2</v>
      </c>
      <c r="T19">
        <f>INDEX('AEO 42'!$79:$79,MATCH('LDV Shares'!T$3,'AEO 42'!$1:$1,0))/100</f>
        <v>6.154126E-2</v>
      </c>
      <c r="U19">
        <f>INDEX('AEO 42'!$79:$79,MATCH('LDV Shares'!U$3,'AEO 42'!$1:$1,0))/100</f>
        <v>6.172619E-2</v>
      </c>
      <c r="V19">
        <f>INDEX('AEO 42'!$79:$79,MATCH('LDV Shares'!V$3,'AEO 42'!$1:$1,0))/100</f>
        <v>6.2204499999999996E-2</v>
      </c>
      <c r="W19">
        <f>INDEX('AEO 42'!$79:$79,MATCH('LDV Shares'!W$3,'AEO 42'!$1:$1,0))/100</f>
        <v>6.2295780000000002E-2</v>
      </c>
      <c r="X19">
        <f>INDEX('AEO 42'!$79:$79,MATCH('LDV Shares'!X$3,'AEO 42'!$1:$1,0))/100</f>
        <v>6.2589320000000004E-2</v>
      </c>
      <c r="Y19">
        <f>INDEX('AEO 42'!$79:$79,MATCH('LDV Shares'!Y$3,'AEO 42'!$1:$1,0))/100</f>
        <v>6.2869700000000001E-2</v>
      </c>
      <c r="Z19">
        <f>INDEX('AEO 42'!$79:$79,MATCH('LDV Shares'!Z$3,'AEO 42'!$1:$1,0))/100</f>
        <v>6.3082689999999997E-2</v>
      </c>
      <c r="AA19">
        <f>INDEX('AEO 42'!$79:$79,MATCH('LDV Shares'!AA$3,'AEO 42'!$1:$1,0))/100</f>
        <v>6.3197840000000005E-2</v>
      </c>
      <c r="AB19">
        <f>INDEX('AEO 42'!$79:$79,MATCH('LDV Shares'!AB$3,'AEO 42'!$1:$1,0))/100</f>
        <v>6.3313469999999997E-2</v>
      </c>
      <c r="AC19">
        <f>INDEX('AEO 42'!$79:$79,MATCH('LDV Shares'!AC$3,'AEO 42'!$1:$1,0))/100</f>
        <v>6.371476999999999E-2</v>
      </c>
      <c r="AD19">
        <f>INDEX('AEO 42'!$79:$79,MATCH('LDV Shares'!AD$3,'AEO 42'!$1:$1,0))/100</f>
        <v>6.3856670000000004E-2</v>
      </c>
      <c r="AE19">
        <f>INDEX('AEO 42'!$79:$79,MATCH('LDV Shares'!AE$3,'AEO 42'!$1:$1,0))/100</f>
        <v>6.4129930000000002E-2</v>
      </c>
      <c r="AF19">
        <f>INDEX('AEO 42'!$79:$79,MATCH('LDV Shares'!AF$3,'AEO 42'!$1:$1,0))/100</f>
        <v>6.4132149999999999E-2</v>
      </c>
      <c r="AG19">
        <f>INDEX('AEO 42'!$79:$79,MATCH('LDV Shares'!AG$3,'AEO 42'!$1:$1,0))/100</f>
        <v>6.4415600000000003E-2</v>
      </c>
      <c r="AH19">
        <f>INDEX('AEO 42'!$79:$79,MATCH('LDV Shares'!AH$3,'AEO 42'!$1:$1,0))/100</f>
        <v>6.0000000000000002E-5</v>
      </c>
      <c r="AI19" t="e">
        <f>INDEX('AEO 42'!$79:$79,MATCH('LDV Shares'!AI$3,'AEO 42'!$1:$1,0))/100</f>
        <v>#N/A</v>
      </c>
      <c r="AJ19" t="e">
        <f>INDEX('AEO 42'!$79:$79,MATCH('LDV Shares'!AJ$3,'AEO 42'!$1:$1,0))/100</f>
        <v>#N/A</v>
      </c>
    </row>
    <row r="21" spans="2:36" x14ac:dyDescent="0.2">
      <c r="B21" s="1" t="s">
        <v>166</v>
      </c>
      <c r="C21">
        <f>C11</f>
        <v>2020</v>
      </c>
      <c r="D21">
        <f t="shared" ref="D21:AJ21" si="2">D11</f>
        <v>2021</v>
      </c>
      <c r="E21">
        <f t="shared" si="2"/>
        <v>2022</v>
      </c>
      <c r="F21">
        <f t="shared" si="2"/>
        <v>2023</v>
      </c>
      <c r="G21">
        <f t="shared" si="2"/>
        <v>2024</v>
      </c>
      <c r="H21">
        <f t="shared" si="2"/>
        <v>2025</v>
      </c>
      <c r="I21">
        <f t="shared" si="2"/>
        <v>2026</v>
      </c>
      <c r="J21">
        <f t="shared" si="2"/>
        <v>2027</v>
      </c>
      <c r="K21">
        <f t="shared" si="2"/>
        <v>2028</v>
      </c>
      <c r="L21">
        <f t="shared" si="2"/>
        <v>2029</v>
      </c>
      <c r="M21">
        <f t="shared" si="2"/>
        <v>2030</v>
      </c>
      <c r="N21">
        <f t="shared" si="2"/>
        <v>2031</v>
      </c>
      <c r="O21">
        <f t="shared" si="2"/>
        <v>2032</v>
      </c>
      <c r="P21">
        <f t="shared" si="2"/>
        <v>2033</v>
      </c>
      <c r="Q21">
        <f t="shared" si="2"/>
        <v>2034</v>
      </c>
      <c r="R21">
        <f t="shared" si="2"/>
        <v>2035</v>
      </c>
      <c r="S21">
        <f t="shared" si="2"/>
        <v>2036</v>
      </c>
      <c r="T21">
        <f t="shared" si="2"/>
        <v>2037</v>
      </c>
      <c r="U21">
        <f t="shared" si="2"/>
        <v>2038</v>
      </c>
      <c r="V21">
        <f t="shared" si="2"/>
        <v>2039</v>
      </c>
      <c r="W21">
        <f t="shared" si="2"/>
        <v>2040</v>
      </c>
      <c r="X21">
        <f t="shared" si="2"/>
        <v>2041</v>
      </c>
      <c r="Y21">
        <f t="shared" si="2"/>
        <v>2042</v>
      </c>
      <c r="Z21">
        <f t="shared" si="2"/>
        <v>2043</v>
      </c>
      <c r="AA21">
        <f t="shared" si="2"/>
        <v>2044</v>
      </c>
      <c r="AB21">
        <f t="shared" si="2"/>
        <v>2045</v>
      </c>
      <c r="AC21">
        <f t="shared" si="2"/>
        <v>2046</v>
      </c>
      <c r="AD21">
        <f t="shared" si="2"/>
        <v>2047</v>
      </c>
      <c r="AE21">
        <f t="shared" si="2"/>
        <v>2048</v>
      </c>
      <c r="AF21">
        <f t="shared" si="2"/>
        <v>2049</v>
      </c>
      <c r="AG21">
        <f t="shared" si="2"/>
        <v>2050</v>
      </c>
      <c r="AH21" t="str">
        <f t="shared" si="2"/>
        <v>Growth (2020-2050)</v>
      </c>
      <c r="AI21">
        <f t="shared" si="2"/>
        <v>0</v>
      </c>
      <c r="AJ21">
        <f t="shared" si="2"/>
        <v>0</v>
      </c>
    </row>
    <row r="22" spans="2:36" x14ac:dyDescent="0.2">
      <c r="B22" t="s">
        <v>167</v>
      </c>
      <c r="C22">
        <f>INDEX('AEO 42'!$81:$81,MATCH('LDV Shares'!C$3,'AEO 42'!$1:$1,0))/100</f>
        <v>4.2103299999999996E-2</v>
      </c>
      <c r="D22">
        <f>'AEO 42'!F72/100</f>
        <v>5.0863599999999998E-3</v>
      </c>
      <c r="E22">
        <f>'AEO 42'!G72/100</f>
        <v>4.8288599999999999E-3</v>
      </c>
      <c r="F22">
        <f>'AEO 42'!H72/100</f>
        <v>4.7088499999999997E-3</v>
      </c>
      <c r="G22">
        <f>'AEO 42'!I72/100</f>
        <v>4.7548399999999998E-3</v>
      </c>
      <c r="H22">
        <f>'AEO 42'!J72/100</f>
        <v>4.7840599999999997E-3</v>
      </c>
      <c r="I22">
        <f>'AEO 42'!K72/100</f>
        <v>4.8595799999999996E-3</v>
      </c>
      <c r="J22">
        <f>'AEO 42'!L72/100</f>
        <v>4.9329299999999994E-3</v>
      </c>
      <c r="K22">
        <f>'AEO 42'!M72/100</f>
        <v>4.9388799999999997E-3</v>
      </c>
      <c r="L22">
        <f>'AEO 42'!N72/100</f>
        <v>4.9717199999999998E-3</v>
      </c>
      <c r="M22">
        <f>'AEO 42'!O72/100</f>
        <v>5.12475E-3</v>
      </c>
      <c r="N22">
        <f>'AEO 42'!P72/100</f>
        <v>4.9870299999999999E-3</v>
      </c>
      <c r="O22">
        <f>'AEO 42'!Q72/100</f>
        <v>5.0542299999999998E-3</v>
      </c>
      <c r="P22">
        <f>'AEO 42'!R72/100</f>
        <v>5.05391E-3</v>
      </c>
      <c r="Q22">
        <f>'AEO 42'!S72/100</f>
        <v>5.0949599999999991E-3</v>
      </c>
      <c r="R22">
        <f>'AEO 42'!T72/100</f>
        <v>5.0375400000000001E-3</v>
      </c>
      <c r="S22">
        <f>'AEO 42'!U72/100</f>
        <v>5.0839700000000002E-3</v>
      </c>
      <c r="T22">
        <f>'AEO 42'!V72/100</f>
        <v>5.1125500000000004E-3</v>
      </c>
      <c r="U22">
        <f>'AEO 42'!W72/100</f>
        <v>5.1267999999999999E-3</v>
      </c>
      <c r="V22">
        <f>'AEO 42'!X72/100</f>
        <v>5.116579999999999E-3</v>
      </c>
      <c r="W22">
        <f>'AEO 42'!Y72/100</f>
        <v>5.1473199999999995E-3</v>
      </c>
      <c r="X22">
        <f>'AEO 42'!Z72/100</f>
        <v>5.1539900000000007E-3</v>
      </c>
      <c r="Y22">
        <f>'AEO 42'!AA72/100</f>
        <v>5.1532000000000001E-3</v>
      </c>
      <c r="Z22">
        <f>'AEO 42'!AB72/100</f>
        <v>5.1734800000000003E-3</v>
      </c>
      <c r="AA22">
        <f>'AEO 42'!AC72/100</f>
        <v>5.1866599999999992E-3</v>
      </c>
      <c r="AB22">
        <f>'AEO 42'!AD72/100</f>
        <v>5.2046599999999998E-3</v>
      </c>
      <c r="AC22">
        <f>'AEO 42'!AE72/100</f>
        <v>5.1905599999999994E-3</v>
      </c>
      <c r="AD22">
        <f>'AEO 42'!AF72/100</f>
        <v>5.2053300000000002E-3</v>
      </c>
      <c r="AE22">
        <f>'AEO 42'!AG72/100</f>
        <v>5.2028399999999994E-3</v>
      </c>
      <c r="AF22">
        <f>'AEO 42'!AH72/100</f>
        <v>5.2308900000000002E-3</v>
      </c>
      <c r="AG22">
        <f>'AEO 42'!AI72/100</f>
        <v>5.2311099999999998E-3</v>
      </c>
      <c r="AH22">
        <f>'AEO 42'!AJ72/100</f>
        <v>1.0999999999999999E-4</v>
      </c>
      <c r="AI22">
        <f>'AEO 42'!AK72/100</f>
        <v>0</v>
      </c>
      <c r="AJ22">
        <f>'AEO 42'!AL72/100</f>
        <v>0</v>
      </c>
    </row>
    <row r="23" spans="2:36" x14ac:dyDescent="0.2">
      <c r="B23" t="s">
        <v>174</v>
      </c>
      <c r="C23">
        <f>INDEX('AEO 42'!$82:$82,MATCH('LDV Shares'!C$3,'AEO 42'!$1:$1,0))/100</f>
        <v>0.19353148999999997</v>
      </c>
      <c r="D23">
        <f>'AEO 42'!F73/100</f>
        <v>5.1308899999999998E-2</v>
      </c>
      <c r="E23">
        <f>'AEO 42'!G73/100</f>
        <v>4.7299870000000001E-2</v>
      </c>
      <c r="F23">
        <f>'AEO 42'!H73/100</f>
        <v>4.5008650000000004E-2</v>
      </c>
      <c r="G23">
        <f>'AEO 42'!I73/100</f>
        <v>4.4961580000000001E-2</v>
      </c>
      <c r="H23">
        <f>'AEO 42'!J73/100</f>
        <v>4.5100849999999998E-2</v>
      </c>
      <c r="I23">
        <f>'AEO 42'!K73/100</f>
        <v>4.5102529999999995E-2</v>
      </c>
      <c r="J23">
        <f>'AEO 42'!L73/100</f>
        <v>4.5190020000000004E-2</v>
      </c>
      <c r="K23">
        <f>'AEO 42'!M73/100</f>
        <v>4.4973249999999999E-2</v>
      </c>
      <c r="L23">
        <f>'AEO 42'!N73/100</f>
        <v>4.4990780000000001E-2</v>
      </c>
      <c r="M23">
        <f>'AEO 42'!O73/100</f>
        <v>4.578455E-2</v>
      </c>
      <c r="N23">
        <f>'AEO 42'!P73/100</f>
        <v>4.4433260000000002E-2</v>
      </c>
      <c r="O23">
        <f>'AEO 42'!Q73/100</f>
        <v>4.4816580000000002E-2</v>
      </c>
      <c r="P23">
        <f>'AEO 42'!R73/100</f>
        <v>4.4627E-2</v>
      </c>
      <c r="Q23">
        <f>'AEO 42'!S73/100</f>
        <v>4.4841020000000002E-2</v>
      </c>
      <c r="R23">
        <f>'AEO 42'!T73/100</f>
        <v>4.406405E-2</v>
      </c>
      <c r="S23">
        <f>'AEO 42'!U73/100</f>
        <v>4.4344700000000001E-2</v>
      </c>
      <c r="T23">
        <f>'AEO 42'!V73/100</f>
        <v>4.4469960000000003E-2</v>
      </c>
      <c r="U23">
        <f>'AEO 42'!W73/100</f>
        <v>4.4434589999999996E-2</v>
      </c>
      <c r="V23">
        <f>'AEO 42'!X73/100</f>
        <v>4.4192820000000001E-2</v>
      </c>
      <c r="W23">
        <f>'AEO 42'!Y73/100</f>
        <v>4.434051E-2</v>
      </c>
      <c r="X23">
        <f>'AEO 42'!Z73/100</f>
        <v>4.4273939999999998E-2</v>
      </c>
      <c r="Y23">
        <f>'AEO 42'!AA73/100</f>
        <v>4.4129880000000003E-2</v>
      </c>
      <c r="Z23">
        <f>'AEO 42'!AB73/100</f>
        <v>4.4198510000000003E-2</v>
      </c>
      <c r="AA23">
        <f>'AEO 42'!AC73/100</f>
        <v>4.4213540000000003E-2</v>
      </c>
      <c r="AB23">
        <f>'AEO 42'!AD73/100</f>
        <v>4.4275189999999999E-2</v>
      </c>
      <c r="AC23">
        <f>'AEO 42'!AE73/100</f>
        <v>4.4028660000000004E-2</v>
      </c>
      <c r="AD23">
        <f>'AEO 42'!AF73/100</f>
        <v>4.4067189999999999E-2</v>
      </c>
      <c r="AE23">
        <f>'AEO 42'!AG73/100</f>
        <v>4.3936610000000001E-2</v>
      </c>
      <c r="AF23">
        <f>'AEO 42'!AH73/100</f>
        <v>4.4110509999999999E-2</v>
      </c>
      <c r="AG23">
        <f>'AEO 42'!AI73/100</f>
        <v>4.4015519999999995E-2</v>
      </c>
      <c r="AH23">
        <f>'AEO 42'!AJ73/100</f>
        <v>5.0000000000000002E-5</v>
      </c>
      <c r="AI23">
        <f>'AEO 42'!AK73/100</f>
        <v>0</v>
      </c>
      <c r="AJ23">
        <f>'AEO 42'!AL73/100</f>
        <v>0</v>
      </c>
    </row>
    <row r="24" spans="2:36" x14ac:dyDescent="0.2">
      <c r="B24" t="s">
        <v>175</v>
      </c>
      <c r="C24">
        <f>INDEX('AEO 42'!$83:$83,MATCH('LDV Shares'!C$3,'AEO 42'!$1:$1,0))/100</f>
        <v>2.9349660000000003E-2</v>
      </c>
      <c r="D24">
        <f>'AEO 42'!F74/100</f>
        <v>0.15749613000000001</v>
      </c>
      <c r="E24">
        <f>'AEO 42'!G74/100</f>
        <v>0.15053502999999999</v>
      </c>
      <c r="F24">
        <f>'AEO 42'!H74/100</f>
        <v>0.14445978000000001</v>
      </c>
      <c r="G24">
        <f>'AEO 42'!I74/100</f>
        <v>0.14346140999999998</v>
      </c>
      <c r="H24">
        <f>'AEO 42'!J74/100</f>
        <v>0.14282969000000001</v>
      </c>
      <c r="I24">
        <f>'AEO 42'!K74/100</f>
        <v>0.14332499000000001</v>
      </c>
      <c r="J24">
        <f>'AEO 42'!L74/100</f>
        <v>0.14386108</v>
      </c>
      <c r="K24">
        <f>'AEO 42'!M74/100</f>
        <v>0.14298080999999999</v>
      </c>
      <c r="L24">
        <f>'AEO 42'!N74/100</f>
        <v>0.14292039000000001</v>
      </c>
      <c r="M24">
        <f>'AEO 42'!O74/100</f>
        <v>0.14498136</v>
      </c>
      <c r="N24">
        <f>'AEO 42'!P74/100</f>
        <v>0.14128282</v>
      </c>
      <c r="O24">
        <f>'AEO 42'!Q74/100</f>
        <v>0.14216086</v>
      </c>
      <c r="P24">
        <f>'AEO 42'!R74/100</f>
        <v>0.14156200999999999</v>
      </c>
      <c r="Q24">
        <f>'AEO 42'!S74/100</f>
        <v>0.14202545</v>
      </c>
      <c r="R24">
        <f>'AEO 42'!T74/100</f>
        <v>0.1400071</v>
      </c>
      <c r="S24">
        <f>'AEO 42'!U74/100</f>
        <v>0.14058935</v>
      </c>
      <c r="T24">
        <f>'AEO 42'!V74/100</f>
        <v>0.14077121000000001</v>
      </c>
      <c r="U24">
        <f>'AEO 42'!W74/100</f>
        <v>0.14066296</v>
      </c>
      <c r="V24">
        <f>'AEO 42'!X74/100</f>
        <v>0.13995536</v>
      </c>
      <c r="W24">
        <f>'AEO 42'!Y74/100</f>
        <v>0.14026718999999999</v>
      </c>
      <c r="X24">
        <f>'AEO 42'!Z74/100</f>
        <v>0.14001820000000001</v>
      </c>
      <c r="Y24">
        <f>'AEO 42'!AA74/100</f>
        <v>0.13961113</v>
      </c>
      <c r="Z24">
        <f>'AEO 42'!AB74/100</f>
        <v>0.13968531000000001</v>
      </c>
      <c r="AA24">
        <f>'AEO 42'!AC74/100</f>
        <v>0.13965405</v>
      </c>
      <c r="AB24">
        <f>'AEO 42'!AD74/100</f>
        <v>0.13976242</v>
      </c>
      <c r="AC24">
        <f>'AEO 42'!AE74/100</f>
        <v>0.13907899000000001</v>
      </c>
      <c r="AD24">
        <f>'AEO 42'!AF74/100</f>
        <v>0.13909675999999999</v>
      </c>
      <c r="AE24">
        <f>'AEO 42'!AG74/100</f>
        <v>0.13874599999999998</v>
      </c>
      <c r="AF24">
        <f>'AEO 42'!AH74/100</f>
        <v>0.13911678</v>
      </c>
      <c r="AG24">
        <f>'AEO 42'!AI74/100</f>
        <v>0.13885448</v>
      </c>
      <c r="AH24">
        <f>'AEO 42'!AJ74/100</f>
        <v>3.0000000000000001E-5</v>
      </c>
      <c r="AI24">
        <f>'AEO 42'!AK74/100</f>
        <v>0</v>
      </c>
      <c r="AJ24">
        <f>'AEO 42'!AL74/100</f>
        <v>0</v>
      </c>
    </row>
    <row r="25" spans="2:36" x14ac:dyDescent="0.2">
      <c r="B25" t="s">
        <v>176</v>
      </c>
      <c r="C25">
        <f>INDEX('AEO 42'!$84:$84,MATCH('LDV Shares'!C$3,'AEO 42'!$1:$1,0))/100</f>
        <v>4.1268369999999999E-2</v>
      </c>
      <c r="D25">
        <f>'AEO 42'!F75/100</f>
        <v>0.34081916999999995</v>
      </c>
      <c r="E25">
        <f>'AEO 42'!G75/100</f>
        <v>0.34664539</v>
      </c>
      <c r="F25">
        <f>'AEO 42'!H75/100</f>
        <v>0.35627373000000001</v>
      </c>
      <c r="G25">
        <f>'AEO 42'!I75/100</f>
        <v>0.35422890000000001</v>
      </c>
      <c r="H25">
        <f>'AEO 42'!J75/100</f>
        <v>0.35267204000000002</v>
      </c>
      <c r="I25">
        <f>'AEO 42'!K75/100</f>
        <v>0.35041392999999998</v>
      </c>
      <c r="J25">
        <f>'AEO 42'!L75/100</f>
        <v>0.34654797000000004</v>
      </c>
      <c r="K25">
        <f>'AEO 42'!M75/100</f>
        <v>0.34641334999999995</v>
      </c>
      <c r="L25">
        <f>'AEO 42'!N75/100</f>
        <v>0.34484566</v>
      </c>
      <c r="M25">
        <f>'AEO 42'!O75/100</f>
        <v>0.33917769999999997</v>
      </c>
      <c r="N25">
        <f>'AEO 42'!P75/100</f>
        <v>0.34550251000000004</v>
      </c>
      <c r="O25">
        <f>'AEO 42'!Q75/100</f>
        <v>0.34228149000000002</v>
      </c>
      <c r="P25">
        <f>'AEO 42'!R75/100</f>
        <v>0.34227718000000001</v>
      </c>
      <c r="Q25">
        <f>'AEO 42'!S75/100</f>
        <v>0.33993198000000002</v>
      </c>
      <c r="R25">
        <f>'AEO 42'!T75/100</f>
        <v>0.34309195999999997</v>
      </c>
      <c r="S25">
        <f>'AEO 42'!U75/100</f>
        <v>0.34077011000000001</v>
      </c>
      <c r="T25">
        <f>'AEO 42'!V75/100</f>
        <v>0.33931702000000002</v>
      </c>
      <c r="U25">
        <f>'AEO 42'!W75/100</f>
        <v>0.33867289999999994</v>
      </c>
      <c r="V25">
        <f>'AEO 42'!X75/100</f>
        <v>0.33921779999999996</v>
      </c>
      <c r="W25">
        <f>'AEO 42'!Y75/100</f>
        <v>0.33765354000000003</v>
      </c>
      <c r="X25">
        <f>'AEO 42'!Z75/100</f>
        <v>0.33732104999999996</v>
      </c>
      <c r="Y25">
        <f>'AEO 42'!AA75/100</f>
        <v>0.33743603</v>
      </c>
      <c r="Z25">
        <f>'AEO 42'!AB75/100</f>
        <v>0.33643177000000002</v>
      </c>
      <c r="AA25">
        <f>'AEO 42'!AC75/100</f>
        <v>0.33579376000000005</v>
      </c>
      <c r="AB25">
        <f>'AEO 42'!AD75/100</f>
        <v>0.33480285999999998</v>
      </c>
      <c r="AC25">
        <f>'AEO 42'!AE75/100</f>
        <v>0.33560485999999995</v>
      </c>
      <c r="AD25">
        <f>'AEO 42'!AF75/100</f>
        <v>0.33488441000000002</v>
      </c>
      <c r="AE25">
        <f>'AEO 42'!AG75/100</f>
        <v>0.33493465</v>
      </c>
      <c r="AF25">
        <f>'AEO 42'!AH75/100</f>
        <v>0.33349075</v>
      </c>
      <c r="AG25">
        <f>'AEO 42'!AI75/100</f>
        <v>0.33331726000000006</v>
      </c>
      <c r="AH25">
        <f>'AEO 42'!AJ75/100</f>
        <v>-7.0000000000000007E-5</v>
      </c>
      <c r="AI25">
        <f>'AEO 42'!AK75/100</f>
        <v>0</v>
      </c>
      <c r="AJ25">
        <f>'AEO 42'!AL75/100</f>
        <v>0</v>
      </c>
    </row>
    <row r="26" spans="2:36" x14ac:dyDescent="0.2">
      <c r="B26" t="s">
        <v>177</v>
      </c>
      <c r="C26">
        <f>INDEX('AEO 42'!$85:$85,MATCH('LDV Shares'!C$3,'AEO 42'!$1:$1,0))/100</f>
        <v>4.9863569999999996E-2</v>
      </c>
      <c r="D26">
        <f>'AEO 42'!F76/100</f>
        <v>0.11653591000000001</v>
      </c>
      <c r="E26">
        <f>'AEO 42'!G76/100</f>
        <v>0.12495990000000001</v>
      </c>
      <c r="F26">
        <f>'AEO 42'!H76/100</f>
        <v>0.12952127000000002</v>
      </c>
      <c r="G26">
        <f>'AEO 42'!I76/100</f>
        <v>0.1279486</v>
      </c>
      <c r="H26">
        <f>'AEO 42'!J76/100</f>
        <v>0.12720703999999999</v>
      </c>
      <c r="I26">
        <f>'AEO 42'!K76/100</f>
        <v>0.12505385999999999</v>
      </c>
      <c r="J26">
        <f>'AEO 42'!L76/100</f>
        <v>0.12261494000000001</v>
      </c>
      <c r="K26">
        <f>'AEO 42'!M76/100</f>
        <v>0.12243095</v>
      </c>
      <c r="L26">
        <f>'AEO 42'!N76/100</f>
        <v>0.12125607000000001</v>
      </c>
      <c r="M26">
        <f>'AEO 42'!O76/100</f>
        <v>0.11778345</v>
      </c>
      <c r="N26">
        <f>'AEO 42'!P76/100</f>
        <v>0.12120578999999999</v>
      </c>
      <c r="O26">
        <f>'AEO 42'!Q76/100</f>
        <v>0.11918768</v>
      </c>
      <c r="P26">
        <f>'AEO 42'!R76/100</f>
        <v>0.11904552</v>
      </c>
      <c r="Q26">
        <f>'AEO 42'!S76/100</f>
        <v>0.11765392999999999</v>
      </c>
      <c r="R26">
        <f>'AEO 42'!T76/100</f>
        <v>0.11943540999999999</v>
      </c>
      <c r="S26">
        <f>'AEO 42'!U76/100</f>
        <v>0.11795346999999999</v>
      </c>
      <c r="T26">
        <f>'AEO 42'!V76/100</f>
        <v>0.11700193</v>
      </c>
      <c r="U26">
        <f>'AEO 42'!W76/100</f>
        <v>0.11650690000000001</v>
      </c>
      <c r="V26">
        <f>'AEO 42'!X76/100</f>
        <v>0.1167728</v>
      </c>
      <c r="W26">
        <f>'AEO 42'!Y76/100</f>
        <v>0.11580914</v>
      </c>
      <c r="X26">
        <f>'AEO 42'!Z76/100</f>
        <v>0.11554307</v>
      </c>
      <c r="Y26">
        <f>'AEO 42'!AA76/100</f>
        <v>0.11552464000000001</v>
      </c>
      <c r="Z26">
        <f>'AEO 42'!AB76/100</f>
        <v>0.11489737</v>
      </c>
      <c r="AA26">
        <f>'AEO 42'!AC76/100</f>
        <v>0.11444134</v>
      </c>
      <c r="AB26">
        <f>'AEO 42'!AD76/100</f>
        <v>0.11385207</v>
      </c>
      <c r="AC26">
        <f>'AEO 42'!AE76/100</f>
        <v>0.11421872999999999</v>
      </c>
      <c r="AD26">
        <f>'AEO 42'!AF76/100</f>
        <v>0.11374452</v>
      </c>
      <c r="AE26">
        <f>'AEO 42'!AG76/100</f>
        <v>0.11380476</v>
      </c>
      <c r="AF26">
        <f>'AEO 42'!AH76/100</f>
        <v>0.11291508</v>
      </c>
      <c r="AG26">
        <f>'AEO 42'!AI76/100</f>
        <v>0.11286979999999999</v>
      </c>
      <c r="AH26">
        <f>'AEO 42'!AJ76/100</f>
        <v>-1.2999999999999999E-4</v>
      </c>
      <c r="AI26">
        <f>'AEO 42'!AK76/100</f>
        <v>0</v>
      </c>
      <c r="AJ26">
        <f>'AEO 42'!AL76/100</f>
        <v>0</v>
      </c>
    </row>
    <row r="27" spans="2:36" x14ac:dyDescent="0.2">
      <c r="B27" t="s">
        <v>178</v>
      </c>
      <c r="C27">
        <f>INDEX('AEO 42'!$86:$86,MATCH('LDV Shares'!C$3,'AEO 42'!$1:$1,0))/100</f>
        <v>4.8188929999999998E-2</v>
      </c>
      <c r="D27">
        <f>'AEO 42'!F77/100</f>
        <v>8.9892300000000008E-3</v>
      </c>
      <c r="E27">
        <f>'AEO 42'!G77/100</f>
        <v>9.2616699999999996E-3</v>
      </c>
      <c r="F27">
        <f>'AEO 42'!H77/100</f>
        <v>9.35478E-3</v>
      </c>
      <c r="G27">
        <f>'AEO 42'!I77/100</f>
        <v>9.3484999999999992E-3</v>
      </c>
      <c r="H27">
        <f>'AEO 42'!J77/100</f>
        <v>9.3932000000000009E-3</v>
      </c>
      <c r="I27">
        <f>'AEO 42'!K77/100</f>
        <v>9.3601500000000011E-3</v>
      </c>
      <c r="J27">
        <f>'AEO 42'!L77/100</f>
        <v>9.2828100000000007E-3</v>
      </c>
      <c r="K27">
        <f>'AEO 42'!M77/100</f>
        <v>9.2837700000000002E-3</v>
      </c>
      <c r="L27">
        <f>'AEO 42'!N77/100</f>
        <v>9.2685800000000002E-3</v>
      </c>
      <c r="M27">
        <f>'AEO 42'!O77/100</f>
        <v>9.2224500000000001E-3</v>
      </c>
      <c r="N27">
        <f>'AEO 42'!P77/100</f>
        <v>9.3003100000000009E-3</v>
      </c>
      <c r="O27">
        <f>'AEO 42'!Q77/100</f>
        <v>9.2702600000000007E-3</v>
      </c>
      <c r="P27">
        <f>'AEO 42'!R77/100</f>
        <v>9.27271E-3</v>
      </c>
      <c r="Q27">
        <f>'AEO 42'!S77/100</f>
        <v>9.2419700000000004E-3</v>
      </c>
      <c r="R27">
        <f>'AEO 42'!T77/100</f>
        <v>9.2781800000000005E-3</v>
      </c>
      <c r="S27">
        <f>'AEO 42'!U77/100</f>
        <v>9.2540899999999995E-3</v>
      </c>
      <c r="T27">
        <f>'AEO 42'!V77/100</f>
        <v>9.2365199999999998E-3</v>
      </c>
      <c r="U27">
        <f>'AEO 42'!W77/100</f>
        <v>9.2255800000000006E-3</v>
      </c>
      <c r="V27">
        <f>'AEO 42'!X77/100</f>
        <v>9.2341799999999998E-3</v>
      </c>
      <c r="W27">
        <f>'AEO 42'!Y77/100</f>
        <v>9.2164699999999992E-3</v>
      </c>
      <c r="X27">
        <f>'AEO 42'!Z77/100</f>
        <v>9.2114899999999993E-3</v>
      </c>
      <c r="Y27">
        <f>'AEO 42'!AA77/100</f>
        <v>9.2120399999999995E-3</v>
      </c>
      <c r="Z27">
        <f>'AEO 42'!AB77/100</f>
        <v>9.2008899999999998E-3</v>
      </c>
      <c r="AA27">
        <f>'AEO 42'!AC77/100</f>
        <v>9.1912799999999996E-3</v>
      </c>
      <c r="AB27">
        <f>'AEO 42'!AD77/100</f>
        <v>9.1801799999999996E-3</v>
      </c>
      <c r="AC27">
        <f>'AEO 42'!AE77/100</f>
        <v>9.1869399999999993E-3</v>
      </c>
      <c r="AD27">
        <f>'AEO 42'!AF77/100</f>
        <v>9.17748E-3</v>
      </c>
      <c r="AE27">
        <f>'AEO 42'!AG77/100</f>
        <v>9.1809700000000001E-3</v>
      </c>
      <c r="AF27">
        <f>'AEO 42'!AH77/100</f>
        <v>9.1625000000000005E-3</v>
      </c>
      <c r="AG27">
        <f>'AEO 42'!AI77/100</f>
        <v>9.1554599999999989E-3</v>
      </c>
      <c r="AH27">
        <f>'AEO 42'!AJ77/100</f>
        <v>-3.0000000000000001E-5</v>
      </c>
      <c r="AI27">
        <f>'AEO 42'!AK77/100</f>
        <v>0</v>
      </c>
      <c r="AJ27">
        <f>'AEO 42'!AL77/100</f>
        <v>0</v>
      </c>
    </row>
    <row r="28" spans="2:36" x14ac:dyDescent="0.2">
      <c r="B28" s="5" t="s">
        <v>202</v>
      </c>
      <c r="C28">
        <f>INDEX('AEO 42'!$87:$87,MATCH('LDV Shares'!C$3,'AEO 42'!$1:$1,0))/100</f>
        <v>0.23133569999999998</v>
      </c>
      <c r="D28">
        <f>INDEX('AEO 42'!$87:$87,MATCH('LDV Shares'!D$3,'AEO 42'!$1:$1,0))/100</f>
        <v>0.22074541</v>
      </c>
      <c r="E28">
        <f>INDEX('AEO 42'!$87:$87,MATCH('LDV Shares'!E$3,'AEO 42'!$1:$1,0))/100</f>
        <v>0.22414223</v>
      </c>
      <c r="F28">
        <f>INDEX('AEO 42'!$87:$87,MATCH('LDV Shares'!F$3,'AEO 42'!$1:$1,0))/100</f>
        <v>0.22572132</v>
      </c>
      <c r="G28">
        <f>INDEX('AEO 42'!$87:$87,MATCH('LDV Shares'!G$3,'AEO 42'!$1:$1,0))/100</f>
        <v>0.22580020999999997</v>
      </c>
      <c r="H28">
        <f>INDEX('AEO 42'!$87:$87,MATCH('LDV Shares'!H$3,'AEO 42'!$1:$1,0))/100</f>
        <v>0.22623868999999999</v>
      </c>
      <c r="I28">
        <f>INDEX('AEO 42'!$87:$87,MATCH('LDV Shares'!I$3,'AEO 42'!$1:$1,0))/100</f>
        <v>0.22584047000000002</v>
      </c>
      <c r="J28">
        <f>INDEX('AEO 42'!$87:$87,MATCH('LDV Shares'!J$3,'AEO 42'!$1:$1,0))/100</f>
        <v>0.22573140999999999</v>
      </c>
      <c r="K28">
        <f>INDEX('AEO 42'!$87:$87,MATCH('LDV Shares'!K$3,'AEO 42'!$1:$1,0))/100</f>
        <v>0.22599949</v>
      </c>
      <c r="L28">
        <f>INDEX('AEO 42'!$87:$87,MATCH('LDV Shares'!L$3,'AEO 42'!$1:$1,0))/100</f>
        <v>0.22601044000000001</v>
      </c>
      <c r="M28">
        <f>INDEX('AEO 42'!$87:$87,MATCH('LDV Shares'!M$3,'AEO 42'!$1:$1,0))/100</f>
        <v>0.22559878999999999</v>
      </c>
      <c r="N28">
        <f>INDEX('AEO 42'!$87:$87,MATCH('LDV Shares'!N$3,'AEO 42'!$1:$1,0))/100</f>
        <v>0.22644041000000001</v>
      </c>
      <c r="O28">
        <f>INDEX('AEO 42'!$87:$87,MATCH('LDV Shares'!O$3,'AEO 42'!$1:$1,0))/100</f>
        <v>0.22619686000000003</v>
      </c>
      <c r="P28">
        <f>INDEX('AEO 42'!$87:$87,MATCH('LDV Shares'!P$3,'AEO 42'!$1:$1,0))/100</f>
        <v>0.22629662</v>
      </c>
      <c r="Q28">
        <f>INDEX('AEO 42'!$87:$87,MATCH('LDV Shares'!Q$3,'AEO 42'!$1:$1,0))/100</f>
        <v>0.22600798</v>
      </c>
      <c r="R28">
        <f>INDEX('AEO 42'!$87:$87,MATCH('LDV Shares'!R$3,'AEO 42'!$1:$1,0))/100</f>
        <v>0.22656197</v>
      </c>
      <c r="S28">
        <f>INDEX('AEO 42'!$87:$87,MATCH('LDV Shares'!S$3,'AEO 42'!$1:$1,0))/100</f>
        <v>0.22636410000000001</v>
      </c>
      <c r="T28">
        <f>INDEX('AEO 42'!$87:$87,MATCH('LDV Shares'!T$3,'AEO 42'!$1:$1,0))/100</f>
        <v>0.22628038</v>
      </c>
      <c r="U28">
        <f>INDEX('AEO 42'!$87:$87,MATCH('LDV Shares'!U$3,'AEO 42'!$1:$1,0))/100</f>
        <v>0.22634644999999998</v>
      </c>
      <c r="V28">
        <f>INDEX('AEO 42'!$87:$87,MATCH('LDV Shares'!V$3,'AEO 42'!$1:$1,0))/100</f>
        <v>0.22652176000000002</v>
      </c>
      <c r="W28">
        <f>INDEX('AEO 42'!$87:$87,MATCH('LDV Shares'!W$3,'AEO 42'!$1:$1,0))/100</f>
        <v>0.22642677</v>
      </c>
      <c r="X28">
        <f>INDEX('AEO 42'!$87:$87,MATCH('LDV Shares'!X$3,'AEO 42'!$1:$1,0))/100</f>
        <v>0.2264765</v>
      </c>
      <c r="Y28">
        <f>INDEX('AEO 42'!$87:$87,MATCH('LDV Shares'!Y$3,'AEO 42'!$1:$1,0))/100</f>
        <v>0.22659765000000001</v>
      </c>
      <c r="Z28">
        <f>INDEX('AEO 42'!$87:$87,MATCH('LDV Shares'!Z$3,'AEO 42'!$1:$1,0))/100</f>
        <v>0.22653227000000001</v>
      </c>
      <c r="AA28">
        <f>INDEX('AEO 42'!$87:$87,MATCH('LDV Shares'!AA$3,'AEO 42'!$1:$1,0))/100</f>
        <v>0.22652031</v>
      </c>
      <c r="AB28">
        <f>INDEX('AEO 42'!$87:$87,MATCH('LDV Shares'!AB$3,'AEO 42'!$1:$1,0))/100</f>
        <v>0.22649114999999997</v>
      </c>
      <c r="AC28">
        <f>INDEX('AEO 42'!$87:$87,MATCH('LDV Shares'!AC$3,'AEO 42'!$1:$1,0))/100</f>
        <v>0.22666709999999998</v>
      </c>
      <c r="AD28">
        <f>INDEX('AEO 42'!$87:$87,MATCH('LDV Shares'!AD$3,'AEO 42'!$1:$1,0))/100</f>
        <v>0.22662942999999999</v>
      </c>
      <c r="AE28">
        <f>INDEX('AEO 42'!$87:$87,MATCH('LDV Shares'!AE$3,'AEO 42'!$1:$1,0))/100</f>
        <v>0.22674891999999999</v>
      </c>
      <c r="AF28">
        <f>INDEX('AEO 42'!$87:$87,MATCH('LDV Shares'!AF$3,'AEO 42'!$1:$1,0))/100</f>
        <v>0.22661175</v>
      </c>
      <c r="AG28">
        <f>INDEX('AEO 42'!$87:$87,MATCH('LDV Shares'!AG$3,'AEO 42'!$1:$1,0))/100</f>
        <v>0.22664550999999999</v>
      </c>
      <c r="AH28">
        <f>INDEX('AEO 42'!$87:$87,MATCH('LDV Shares'!AH$3,'AEO 42'!$1:$1,0))/100</f>
        <v>-1.0000000000000001E-5</v>
      </c>
      <c r="AI28" t="e">
        <f>INDEX('AEO 42'!$87:$87,MATCH('LDV Shares'!AI$3,'AEO 42'!$1:$1,0))/100</f>
        <v>#N/A</v>
      </c>
      <c r="AJ28" t="e">
        <f>INDEX('AEO 42'!$87:$87,MATCH('LDV Shares'!AJ$3,'AEO 42'!$1:$1,0))/100</f>
        <v>#N/A</v>
      </c>
    </row>
    <row r="29" spans="2:36" x14ac:dyDescent="0.2">
      <c r="B29" s="5" t="s">
        <v>203</v>
      </c>
      <c r="C29">
        <f>INDEX('AEO 42'!$88:$88,MATCH('LDV Shares'!C$3,'AEO 42'!$1:$1,0))/100</f>
        <v>0.36435901999999998</v>
      </c>
      <c r="D29">
        <f>INDEX('AEO 42'!$88:$88,MATCH('LDV Shares'!D$3,'AEO 42'!$1:$1,0))/100</f>
        <v>0.36549469000000001</v>
      </c>
      <c r="E29">
        <f>INDEX('AEO 42'!$88:$88,MATCH('LDV Shares'!E$3,'AEO 42'!$1:$1,0))/100</f>
        <v>0.36570121999999999</v>
      </c>
      <c r="F29">
        <f>INDEX('AEO 42'!$88:$88,MATCH('LDV Shares'!F$3,'AEO 42'!$1:$1,0))/100</f>
        <v>0.36526291</v>
      </c>
      <c r="G29">
        <f>INDEX('AEO 42'!$88:$88,MATCH('LDV Shares'!G$3,'AEO 42'!$1:$1,0))/100</f>
        <v>0.36492634000000002</v>
      </c>
      <c r="H29">
        <f>INDEX('AEO 42'!$88:$88,MATCH('LDV Shares'!H$3,'AEO 42'!$1:$1,0))/100</f>
        <v>0.36512718</v>
      </c>
      <c r="I29">
        <f>INDEX('AEO 42'!$88:$88,MATCH('LDV Shares'!I$3,'AEO 42'!$1:$1,0))/100</f>
        <v>0.36490326000000001</v>
      </c>
      <c r="J29">
        <f>INDEX('AEO 42'!$88:$88,MATCH('LDV Shares'!J$3,'AEO 42'!$1:$1,0))/100</f>
        <v>0.36473781999999999</v>
      </c>
      <c r="K29">
        <f>INDEX('AEO 42'!$88:$88,MATCH('LDV Shares'!K$3,'AEO 42'!$1:$1,0))/100</f>
        <v>0.36469901999999998</v>
      </c>
      <c r="L29">
        <f>INDEX('AEO 42'!$88:$88,MATCH('LDV Shares'!L$3,'AEO 42'!$1:$1,0))/100</f>
        <v>0.36471072999999998</v>
      </c>
      <c r="M29">
        <f>INDEX('AEO 42'!$88:$88,MATCH('LDV Shares'!M$3,'AEO 42'!$1:$1,0))/100</f>
        <v>0.36460911000000001</v>
      </c>
      <c r="N29">
        <f>INDEX('AEO 42'!$88:$88,MATCH('LDV Shares'!N$3,'AEO 42'!$1:$1,0))/100</f>
        <v>0.36433002000000003</v>
      </c>
      <c r="O29">
        <f>INDEX('AEO 42'!$88:$88,MATCH('LDV Shares'!O$3,'AEO 42'!$1:$1,0))/100</f>
        <v>0.36439635999999997</v>
      </c>
      <c r="P29">
        <f>INDEX('AEO 42'!$88:$88,MATCH('LDV Shares'!P$3,'AEO 42'!$1:$1,0))/100</f>
        <v>0.36438308999999997</v>
      </c>
      <c r="Q29">
        <f>INDEX('AEO 42'!$88:$88,MATCH('LDV Shares'!Q$3,'AEO 42'!$1:$1,0))/100</f>
        <v>0.36430377999999997</v>
      </c>
      <c r="R29">
        <f>INDEX('AEO 42'!$88:$88,MATCH('LDV Shares'!R$3,'AEO 42'!$1:$1,0))/100</f>
        <v>0.36414085000000002</v>
      </c>
      <c r="S29">
        <f>INDEX('AEO 42'!$88:$88,MATCH('LDV Shares'!S$3,'AEO 42'!$1:$1,0))/100</f>
        <v>0.36419842000000002</v>
      </c>
      <c r="T29">
        <f>INDEX('AEO 42'!$88:$88,MATCH('LDV Shares'!T$3,'AEO 42'!$1:$1,0))/100</f>
        <v>0.36426059999999999</v>
      </c>
      <c r="U29">
        <f>INDEX('AEO 42'!$88:$88,MATCH('LDV Shares'!U$3,'AEO 42'!$1:$1,0))/100</f>
        <v>0.36430382</v>
      </c>
      <c r="V29">
        <f>INDEX('AEO 42'!$88:$88,MATCH('LDV Shares'!V$3,'AEO 42'!$1:$1,0))/100</f>
        <v>0.36428246000000003</v>
      </c>
      <c r="W29">
        <f>INDEX('AEO 42'!$88:$88,MATCH('LDV Shares'!W$3,'AEO 42'!$1:$1,0))/100</f>
        <v>0.36434441000000001</v>
      </c>
      <c r="X29">
        <f>INDEX('AEO 42'!$88:$88,MATCH('LDV Shares'!X$3,'AEO 42'!$1:$1,0))/100</f>
        <v>0.36436089000000005</v>
      </c>
      <c r="Y29">
        <f>INDEX('AEO 42'!$88:$88,MATCH('LDV Shares'!Y$3,'AEO 42'!$1:$1,0))/100</f>
        <v>0.36436886000000002</v>
      </c>
      <c r="Z29">
        <f>INDEX('AEO 42'!$88:$88,MATCH('LDV Shares'!Z$3,'AEO 42'!$1:$1,0))/100</f>
        <v>0.36439532999999996</v>
      </c>
      <c r="AA29">
        <f>INDEX('AEO 42'!$88:$88,MATCH('LDV Shares'!AA$3,'AEO 42'!$1:$1,0))/100</f>
        <v>0.36442982000000002</v>
      </c>
      <c r="AB29">
        <f>INDEX('AEO 42'!$88:$88,MATCH('LDV Shares'!AB$3,'AEO 42'!$1:$1,0))/100</f>
        <v>0.36448031999999997</v>
      </c>
      <c r="AC29">
        <f>INDEX('AEO 42'!$88:$88,MATCH('LDV Shares'!AC$3,'AEO 42'!$1:$1,0))/100</f>
        <v>0.36445079999999996</v>
      </c>
      <c r="AD29">
        <f>INDEX('AEO 42'!$88:$88,MATCH('LDV Shares'!AD$3,'AEO 42'!$1:$1,0))/100</f>
        <v>0.36448180999999996</v>
      </c>
      <c r="AE29">
        <f>INDEX('AEO 42'!$88:$88,MATCH('LDV Shares'!AE$3,'AEO 42'!$1:$1,0))/100</f>
        <v>0.36449725999999999</v>
      </c>
      <c r="AF29">
        <f>INDEX('AEO 42'!$88:$88,MATCH('LDV Shares'!AF$3,'AEO 42'!$1:$1,0))/100</f>
        <v>0.36455841</v>
      </c>
      <c r="AG29">
        <f>INDEX('AEO 42'!$88:$88,MATCH('LDV Shares'!AG$3,'AEO 42'!$1:$1,0))/100</f>
        <v>0.36455269000000001</v>
      </c>
      <c r="AH29">
        <f>INDEX('AEO 42'!$88:$88,MATCH('LDV Shares'!AH$3,'AEO 42'!$1:$1,0))/100</f>
        <v>0</v>
      </c>
      <c r="AI29" t="e">
        <f>INDEX('AEO 42'!$88:$88,MATCH('LDV Shares'!AI$3,'AEO 42'!$1:$1,0))/100</f>
        <v>#N/A</v>
      </c>
      <c r="AJ29" t="e">
        <f>INDEX('AEO 42'!$88:$88,MATCH('LDV Shares'!AJ$3,'AEO 42'!$1:$1,0))/100</f>
        <v>#N/A</v>
      </c>
    </row>
    <row r="31" spans="2:36" x14ac:dyDescent="0.2">
      <c r="B31" t="s">
        <v>179</v>
      </c>
    </row>
    <row r="32" spans="2:36" x14ac:dyDescent="0.2">
      <c r="B32" t="s">
        <v>180</v>
      </c>
    </row>
    <row r="33" spans="2:36" x14ac:dyDescent="0.2">
      <c r="B33" t="s">
        <v>184</v>
      </c>
    </row>
    <row r="34" spans="2:36" x14ac:dyDescent="0.2">
      <c r="B34" t="s">
        <v>183</v>
      </c>
    </row>
    <row r="36" spans="2:36" x14ac:dyDescent="0.2">
      <c r="B36" s="1" t="s">
        <v>181</v>
      </c>
      <c r="C36">
        <f>C21</f>
        <v>2020</v>
      </c>
      <c r="D36">
        <f t="shared" ref="D36:AJ36" si="3">D21</f>
        <v>2021</v>
      </c>
      <c r="E36">
        <f t="shared" si="3"/>
        <v>2022</v>
      </c>
      <c r="F36">
        <f t="shared" si="3"/>
        <v>2023</v>
      </c>
      <c r="G36">
        <f t="shared" si="3"/>
        <v>2024</v>
      </c>
      <c r="H36">
        <f t="shared" si="3"/>
        <v>2025</v>
      </c>
      <c r="I36">
        <f t="shared" si="3"/>
        <v>2026</v>
      </c>
      <c r="J36">
        <f t="shared" si="3"/>
        <v>2027</v>
      </c>
      <c r="K36">
        <f t="shared" si="3"/>
        <v>2028</v>
      </c>
      <c r="L36">
        <f t="shared" si="3"/>
        <v>2029</v>
      </c>
      <c r="M36">
        <f t="shared" si="3"/>
        <v>2030</v>
      </c>
      <c r="N36">
        <f t="shared" si="3"/>
        <v>2031</v>
      </c>
      <c r="O36">
        <f t="shared" si="3"/>
        <v>2032</v>
      </c>
      <c r="P36">
        <f t="shared" si="3"/>
        <v>2033</v>
      </c>
      <c r="Q36">
        <f t="shared" si="3"/>
        <v>2034</v>
      </c>
      <c r="R36">
        <f t="shared" si="3"/>
        <v>2035</v>
      </c>
      <c r="S36">
        <f t="shared" si="3"/>
        <v>2036</v>
      </c>
      <c r="T36">
        <f t="shared" si="3"/>
        <v>2037</v>
      </c>
      <c r="U36">
        <f t="shared" si="3"/>
        <v>2038</v>
      </c>
      <c r="V36">
        <f t="shared" si="3"/>
        <v>2039</v>
      </c>
      <c r="W36">
        <f t="shared" si="3"/>
        <v>2040</v>
      </c>
      <c r="X36">
        <f t="shared" si="3"/>
        <v>2041</v>
      </c>
      <c r="Y36">
        <f t="shared" si="3"/>
        <v>2042</v>
      </c>
      <c r="Z36">
        <f t="shared" si="3"/>
        <v>2043</v>
      </c>
      <c r="AA36">
        <f t="shared" si="3"/>
        <v>2044</v>
      </c>
      <c r="AB36">
        <f t="shared" si="3"/>
        <v>2045</v>
      </c>
      <c r="AC36">
        <f t="shared" si="3"/>
        <v>2046</v>
      </c>
      <c r="AD36">
        <f t="shared" si="3"/>
        <v>2047</v>
      </c>
      <c r="AE36">
        <f t="shared" si="3"/>
        <v>2048</v>
      </c>
      <c r="AF36">
        <f t="shared" si="3"/>
        <v>2049</v>
      </c>
      <c r="AG36">
        <f t="shared" si="3"/>
        <v>2050</v>
      </c>
      <c r="AH36" t="str">
        <f t="shared" si="3"/>
        <v>Growth (2020-2050)</v>
      </c>
      <c r="AI36">
        <f t="shared" si="3"/>
        <v>0</v>
      </c>
      <c r="AJ36">
        <f t="shared" si="3"/>
        <v>0</v>
      </c>
    </row>
    <row r="37" spans="2:36" x14ac:dyDescent="0.2">
      <c r="B37" t="s">
        <v>168</v>
      </c>
      <c r="C37">
        <f t="shared" ref="C37" si="4">C12*C$4</f>
        <v>3.7950391698134225E-3</v>
      </c>
      <c r="D37">
        <f t="shared" ref="D37:AJ37" si="5">D12*D$4</f>
        <v>5.0602764456806927E-3</v>
      </c>
      <c r="E37">
        <f t="shared" si="5"/>
        <v>4.7995453301863059E-3</v>
      </c>
      <c r="F37">
        <f t="shared" si="5"/>
        <v>4.6761110504001859E-3</v>
      </c>
      <c r="G37">
        <f t="shared" si="5"/>
        <v>4.7176047495057719E-3</v>
      </c>
      <c r="H37">
        <f t="shared" si="5"/>
        <v>4.7422252396983021E-3</v>
      </c>
      <c r="I37">
        <f t="shared" si="5"/>
        <v>4.8128973886349029E-3</v>
      </c>
      <c r="J37">
        <f t="shared" si="5"/>
        <v>4.8814383785798264E-3</v>
      </c>
      <c r="K37">
        <f t="shared" si="5"/>
        <v>4.883048560427582E-3</v>
      </c>
      <c r="L37">
        <f t="shared" si="5"/>
        <v>4.9111835705205427E-3</v>
      </c>
      <c r="M37">
        <f t="shared" si="5"/>
        <v>5.0579760893087519E-3</v>
      </c>
      <c r="N37">
        <f t="shared" si="5"/>
        <v>4.917799949071525E-3</v>
      </c>
      <c r="O37">
        <f t="shared" si="5"/>
        <v>4.9797713767584699E-3</v>
      </c>
      <c r="P37">
        <f t="shared" si="5"/>
        <v>4.9753563466255184E-3</v>
      </c>
      <c r="Q37">
        <f t="shared" si="5"/>
        <v>5.0117201276257692E-3</v>
      </c>
      <c r="R37">
        <f t="shared" si="5"/>
        <v>4.9515297057458902E-3</v>
      </c>
      <c r="S37">
        <f t="shared" si="5"/>
        <v>4.993611546516531E-3</v>
      </c>
      <c r="T37">
        <f t="shared" si="5"/>
        <v>5.0183964021694961E-3</v>
      </c>
      <c r="U37">
        <f t="shared" si="5"/>
        <v>5.029276339832885E-3</v>
      </c>
      <c r="V37">
        <f t="shared" si="5"/>
        <v>5.01620934951946E-3</v>
      </c>
      <c r="W37">
        <f t="shared" si="5"/>
        <v>5.0435875863839514E-3</v>
      </c>
      <c r="X37">
        <f t="shared" si="5"/>
        <v>5.047546011049623E-3</v>
      </c>
      <c r="Y37">
        <f t="shared" si="5"/>
        <v>5.0443874088203326E-3</v>
      </c>
      <c r="Z37">
        <f t="shared" si="5"/>
        <v>5.0620127854613048E-3</v>
      </c>
      <c r="AA37">
        <f t="shared" si="5"/>
        <v>5.0728320893119348E-3</v>
      </c>
      <c r="AB37">
        <f t="shared" si="5"/>
        <v>5.088397920353452E-3</v>
      </c>
      <c r="AC37">
        <f t="shared" si="5"/>
        <v>5.0727075578346588E-3</v>
      </c>
      <c r="AD37">
        <f t="shared" si="5"/>
        <v>5.0852939950766672E-3</v>
      </c>
      <c r="AE37">
        <f t="shared" si="5"/>
        <v>5.0810702083423295E-3</v>
      </c>
      <c r="AF37">
        <f t="shared" si="5"/>
        <v>5.1067256809445251E-3</v>
      </c>
      <c r="AG37">
        <f t="shared" si="5"/>
        <v>5.1052833387729641E-3</v>
      </c>
      <c r="AH37">
        <f t="shared" si="5"/>
        <v>-3.3611111111111103E-5</v>
      </c>
      <c r="AI37" t="e">
        <f t="shared" si="5"/>
        <v>#N/A</v>
      </c>
      <c r="AJ37" t="e">
        <f t="shared" si="5"/>
        <v>#N/A</v>
      </c>
    </row>
    <row r="38" spans="2:36" x14ac:dyDescent="0.2">
      <c r="B38" t="s">
        <v>169</v>
      </c>
      <c r="C38">
        <f>C13*C$4</f>
        <v>3.7462997397438642E-2</v>
      </c>
      <c r="D38">
        <f t="shared" ref="D38:AJ38" si="6">D13*D$4</f>
        <v>5.1045780897102468E-2</v>
      </c>
      <c r="E38">
        <f t="shared" si="6"/>
        <v>4.7012725607476581E-2</v>
      </c>
      <c r="F38">
        <f t="shared" si="6"/>
        <v>4.4695720957047762E-2</v>
      </c>
      <c r="G38">
        <f t="shared" si="6"/>
        <v>4.4609484936040694E-2</v>
      </c>
      <c r="H38">
        <f t="shared" si="6"/>
        <v>4.4706460454477404E-2</v>
      </c>
      <c r="I38">
        <f t="shared" si="6"/>
        <v>4.4669261306085582E-2</v>
      </c>
      <c r="J38">
        <f t="shared" si="6"/>
        <v>4.4718311015317459E-2</v>
      </c>
      <c r="K38">
        <f t="shared" si="6"/>
        <v>4.4464851073573314E-2</v>
      </c>
      <c r="L38">
        <f t="shared" si="6"/>
        <v>4.4442965324053695E-2</v>
      </c>
      <c r="M38">
        <f t="shared" si="6"/>
        <v>4.5187991445389736E-2</v>
      </c>
      <c r="N38">
        <f t="shared" si="6"/>
        <v>4.3816436589529606E-2</v>
      </c>
      <c r="O38">
        <f t="shared" si="6"/>
        <v>4.4156344742563386E-2</v>
      </c>
      <c r="P38">
        <f t="shared" si="6"/>
        <v>4.3933356090800388E-2</v>
      </c>
      <c r="Q38">
        <f t="shared" si="6"/>
        <v>4.4108421357041024E-2</v>
      </c>
      <c r="R38">
        <f t="shared" si="6"/>
        <v>4.3311706215826015E-2</v>
      </c>
      <c r="S38">
        <f t="shared" si="6"/>
        <v>4.3556552447558038E-2</v>
      </c>
      <c r="T38">
        <f t="shared" si="6"/>
        <v>4.3650993588057116E-2</v>
      </c>
      <c r="U38">
        <f t="shared" si="6"/>
        <v>4.358934075001461E-2</v>
      </c>
      <c r="V38">
        <f t="shared" si="6"/>
        <v>4.3325900673033671E-2</v>
      </c>
      <c r="W38">
        <f t="shared" si="6"/>
        <v>4.3446928850340266E-2</v>
      </c>
      <c r="X38">
        <f t="shared" si="6"/>
        <v>4.3359562055892677E-2</v>
      </c>
      <c r="Y38">
        <f t="shared" si="6"/>
        <v>4.3198053835432786E-2</v>
      </c>
      <c r="Z38">
        <f t="shared" si="6"/>
        <v>4.3246213905985785E-2</v>
      </c>
      <c r="AA38">
        <f t="shared" si="6"/>
        <v>4.3243217117389002E-2</v>
      </c>
      <c r="AB38">
        <f t="shared" si="6"/>
        <v>4.3286167534335375E-2</v>
      </c>
      <c r="AC38">
        <f t="shared" si="6"/>
        <v>4.3028982680738223E-2</v>
      </c>
      <c r="AD38">
        <f t="shared" si="6"/>
        <v>4.3050991327524393E-2</v>
      </c>
      <c r="AE38">
        <f t="shared" si="6"/>
        <v>4.2908296262532709E-2</v>
      </c>
      <c r="AF38">
        <f t="shared" si="6"/>
        <v>4.3063469928933749E-2</v>
      </c>
      <c r="AG38">
        <f t="shared" si="6"/>
        <v>4.295679136998231E-2</v>
      </c>
      <c r="AH38">
        <f t="shared" si="6"/>
        <v>-1.5277777777777777E-5</v>
      </c>
      <c r="AI38" t="e">
        <f t="shared" si="6"/>
        <v>#N/A</v>
      </c>
      <c r="AJ38" t="e">
        <f t="shared" si="6"/>
        <v>#N/A</v>
      </c>
    </row>
    <row r="39" spans="2:36" x14ac:dyDescent="0.2">
      <c r="B39" t="s">
        <v>170</v>
      </c>
      <c r="C39">
        <f>C14*C$4</f>
        <v>0.12599513517552666</v>
      </c>
      <c r="D39">
        <f t="shared" ref="D39:AJ39" si="7">D14*D$4</f>
        <v>0.15668846816286389</v>
      </c>
      <c r="E39">
        <f t="shared" si="7"/>
        <v>0.14962117358257548</v>
      </c>
      <c r="F39">
        <f t="shared" si="7"/>
        <v>0.1434554028258237</v>
      </c>
      <c r="G39">
        <f t="shared" si="7"/>
        <v>0.14233796072776261</v>
      </c>
      <c r="H39">
        <f t="shared" si="7"/>
        <v>0.14158069942606996</v>
      </c>
      <c r="I39">
        <f t="shared" si="7"/>
        <v>0.14194816632242369</v>
      </c>
      <c r="J39">
        <f t="shared" si="7"/>
        <v>0.14235940852514484</v>
      </c>
      <c r="K39">
        <f t="shared" si="7"/>
        <v>0.14136448717913164</v>
      </c>
      <c r="L39">
        <f t="shared" si="7"/>
        <v>0.14118016928957958</v>
      </c>
      <c r="M39">
        <f t="shared" si="7"/>
        <v>0.14309229762924325</v>
      </c>
      <c r="N39">
        <f t="shared" si="7"/>
        <v>0.13932152904648287</v>
      </c>
      <c r="O39">
        <f t="shared" si="7"/>
        <v>0.14006655445505412</v>
      </c>
      <c r="P39">
        <f t="shared" si="7"/>
        <v>0.13936169122413439</v>
      </c>
      <c r="Q39">
        <f t="shared" si="7"/>
        <v>0.13970508235591789</v>
      </c>
      <c r="R39">
        <f t="shared" si="7"/>
        <v>0.13761663722081321</v>
      </c>
      <c r="S39">
        <f t="shared" si="7"/>
        <v>0.13809062631708172</v>
      </c>
      <c r="T39">
        <f t="shared" si="7"/>
        <v>0.1381787432480947</v>
      </c>
      <c r="U39">
        <f t="shared" si="7"/>
        <v>0.13798722333987273</v>
      </c>
      <c r="V39">
        <f t="shared" si="7"/>
        <v>0.13720989124519933</v>
      </c>
      <c r="W39">
        <f t="shared" si="7"/>
        <v>0.13744042691360925</v>
      </c>
      <c r="X39">
        <f t="shared" si="7"/>
        <v>0.13712644123957329</v>
      </c>
      <c r="Y39">
        <f t="shared" si="7"/>
        <v>0.1366631658587244</v>
      </c>
      <c r="Z39">
        <f t="shared" si="7"/>
        <v>0.13667566612050802</v>
      </c>
      <c r="AA39">
        <f t="shared" si="7"/>
        <v>0.13658916262920134</v>
      </c>
      <c r="AB39">
        <f t="shared" si="7"/>
        <v>0.13664039673514999</v>
      </c>
      <c r="AC39">
        <f t="shared" si="7"/>
        <v>0.135921180702855</v>
      </c>
      <c r="AD39">
        <f t="shared" si="7"/>
        <v>0.13588915945052865</v>
      </c>
      <c r="AE39">
        <f t="shared" si="7"/>
        <v>0.13549872129964879</v>
      </c>
      <c r="AF39">
        <f t="shared" si="7"/>
        <v>0.13581460001573531</v>
      </c>
      <c r="AG39">
        <f t="shared" si="7"/>
        <v>0.1355145396021081</v>
      </c>
      <c r="AH39">
        <f t="shared" si="7"/>
        <v>-9.1666666666666664E-6</v>
      </c>
      <c r="AI39" t="e">
        <f t="shared" si="7"/>
        <v>#N/A</v>
      </c>
      <c r="AJ39" t="e">
        <f t="shared" si="7"/>
        <v>#N/A</v>
      </c>
    </row>
    <row r="40" spans="2:36" x14ac:dyDescent="0.2">
      <c r="B40" t="s">
        <v>171</v>
      </c>
      <c r="C40">
        <f>C15*C$4</f>
        <v>0.40380963768303596</v>
      </c>
      <c r="D40">
        <f t="shared" ref="D40:AJ40" si="8">D15*D$4</f>
        <v>0.33907140237565636</v>
      </c>
      <c r="E40">
        <f t="shared" si="8"/>
        <v>0.34454100197667997</v>
      </c>
      <c r="F40">
        <f t="shared" si="8"/>
        <v>0.35379668620157628</v>
      </c>
      <c r="G40">
        <f t="shared" si="8"/>
        <v>0.35145492614939838</v>
      </c>
      <c r="H40">
        <f t="shared" si="8"/>
        <v>0.34958805897582584</v>
      </c>
      <c r="I40">
        <f t="shared" si="8"/>
        <v>0.34704774664442067</v>
      </c>
      <c r="J40">
        <f t="shared" si="8"/>
        <v>0.34293058299569035</v>
      </c>
      <c r="K40">
        <f t="shared" si="8"/>
        <v>0.34249732936017802</v>
      </c>
      <c r="L40">
        <f t="shared" si="8"/>
        <v>0.3406467660602997</v>
      </c>
      <c r="M40">
        <f t="shared" si="8"/>
        <v>0.33475831925981503</v>
      </c>
      <c r="N40">
        <f t="shared" si="8"/>
        <v>0.34070623719570248</v>
      </c>
      <c r="O40">
        <f t="shared" si="8"/>
        <v>0.33723901893982677</v>
      </c>
      <c r="P40">
        <f t="shared" si="8"/>
        <v>0.33695711633528991</v>
      </c>
      <c r="Q40">
        <f t="shared" si="8"/>
        <v>0.33437827700113071</v>
      </c>
      <c r="R40">
        <f t="shared" si="8"/>
        <v>0.33723405307800641</v>
      </c>
      <c r="S40">
        <f t="shared" si="8"/>
        <v>0.33471353214194982</v>
      </c>
      <c r="T40">
        <f t="shared" si="8"/>
        <v>0.333068099551667</v>
      </c>
      <c r="U40">
        <f t="shared" si="8"/>
        <v>0.33223055373967941</v>
      </c>
      <c r="V40">
        <f t="shared" si="8"/>
        <v>0.33256345056334941</v>
      </c>
      <c r="W40">
        <f t="shared" si="8"/>
        <v>0.33084890833338459</v>
      </c>
      <c r="X40">
        <f t="shared" si="8"/>
        <v>0.33035444779104539</v>
      </c>
      <c r="Y40">
        <f t="shared" si="8"/>
        <v>0.33031088663632696</v>
      </c>
      <c r="Z40">
        <f t="shared" si="8"/>
        <v>0.32918304916137242</v>
      </c>
      <c r="AA40">
        <f t="shared" si="8"/>
        <v>0.32842433495133877</v>
      </c>
      <c r="AB40">
        <f t="shared" si="8"/>
        <v>0.32732400897510844</v>
      </c>
      <c r="AC40">
        <f t="shared" si="8"/>
        <v>0.32798490139176556</v>
      </c>
      <c r="AD40">
        <f t="shared" si="8"/>
        <v>0.32716190505074466</v>
      </c>
      <c r="AE40">
        <f t="shared" si="8"/>
        <v>0.32709567694885205</v>
      </c>
      <c r="AF40">
        <f t="shared" si="8"/>
        <v>0.32557476402341673</v>
      </c>
      <c r="AG40">
        <f t="shared" si="8"/>
        <v>0.32529980329288744</v>
      </c>
      <c r="AH40">
        <f t="shared" si="8"/>
        <v>2.1388888888888889E-5</v>
      </c>
      <c r="AI40" t="e">
        <f t="shared" si="8"/>
        <v>#N/A</v>
      </c>
      <c r="AJ40" t="e">
        <f t="shared" si="8"/>
        <v>#N/A</v>
      </c>
    </row>
    <row r="41" spans="2:36" x14ac:dyDescent="0.2">
      <c r="B41" t="s">
        <v>172</v>
      </c>
      <c r="C41">
        <f>C16*C$4</f>
        <v>0.16704939140613764</v>
      </c>
      <c r="D41">
        <f t="shared" ref="D41:AJ41" si="9">D16*D$4</f>
        <v>0.1159382978100184</v>
      </c>
      <c r="E41">
        <f t="shared" si="9"/>
        <v>0.12420130310374454</v>
      </c>
      <c r="F41">
        <f t="shared" si="9"/>
        <v>0.12862075494204875</v>
      </c>
      <c r="G41">
        <f t="shared" si="9"/>
        <v>0.12694663186408253</v>
      </c>
      <c r="H41">
        <f t="shared" si="9"/>
        <v>0.12609466347732085</v>
      </c>
      <c r="I41">
        <f t="shared" si="9"/>
        <v>0.12385255438385925</v>
      </c>
      <c r="J41">
        <f t="shared" si="9"/>
        <v>0.12133504304809976</v>
      </c>
      <c r="K41">
        <f t="shared" si="9"/>
        <v>0.12104693253314139</v>
      </c>
      <c r="L41">
        <f t="shared" si="9"/>
        <v>0.11977963739106164</v>
      </c>
      <c r="M41">
        <f t="shared" si="9"/>
        <v>0.11624876800161822</v>
      </c>
      <c r="N41">
        <f t="shared" si="9"/>
        <v>0.11952320878141377</v>
      </c>
      <c r="O41">
        <f t="shared" si="9"/>
        <v>0.11743181401049181</v>
      </c>
      <c r="P41">
        <f t="shared" si="9"/>
        <v>0.11719517828163444</v>
      </c>
      <c r="Q41">
        <f t="shared" si="9"/>
        <v>0.11573173667217669</v>
      </c>
      <c r="R41">
        <f t="shared" si="9"/>
        <v>0.11739618554551223</v>
      </c>
      <c r="S41">
        <f t="shared" si="9"/>
        <v>0.11585705850815234</v>
      </c>
      <c r="T41">
        <f t="shared" si="9"/>
        <v>0.11484720238606708</v>
      </c>
      <c r="U41">
        <f t="shared" si="9"/>
        <v>0.11429066778444176</v>
      </c>
      <c r="V41">
        <f t="shared" si="9"/>
        <v>0.11448209763739961</v>
      </c>
      <c r="W41">
        <f t="shared" si="9"/>
        <v>0.11347527274267021</v>
      </c>
      <c r="X41">
        <f t="shared" si="9"/>
        <v>0.11315678961017139</v>
      </c>
      <c r="Y41">
        <f t="shared" si="9"/>
        <v>0.11308527505714931</v>
      </c>
      <c r="Z41">
        <f t="shared" si="9"/>
        <v>0.11242180427021621</v>
      </c>
      <c r="AA41">
        <f t="shared" si="9"/>
        <v>0.11192977791022693</v>
      </c>
      <c r="AB41">
        <f t="shared" si="9"/>
        <v>0.11130883404793698</v>
      </c>
      <c r="AC41">
        <f t="shared" si="9"/>
        <v>0.1116253766293572</v>
      </c>
      <c r="AD41">
        <f t="shared" si="9"/>
        <v>0.11112154743865958</v>
      </c>
      <c r="AE41">
        <f t="shared" si="9"/>
        <v>0.1111412181815218</v>
      </c>
      <c r="AF41">
        <f t="shared" si="9"/>
        <v>0.11023484317236751</v>
      </c>
      <c r="AG41">
        <f t="shared" si="9"/>
        <v>0.11015488288157517</v>
      </c>
      <c r="AH41">
        <f t="shared" si="9"/>
        <v>3.9722222222222215E-5</v>
      </c>
      <c r="AI41" t="e">
        <f t="shared" si="9"/>
        <v>#N/A</v>
      </c>
      <c r="AJ41" t="e">
        <f t="shared" si="9"/>
        <v>#N/A</v>
      </c>
    </row>
    <row r="42" spans="2:36" x14ac:dyDescent="0.2">
      <c r="B42" t="s">
        <v>173</v>
      </c>
      <c r="C42">
        <f>C17*C$4</f>
        <v>9.9793328489418548E-3</v>
      </c>
      <c r="D42">
        <f t="shared" ref="D42:AJ42" si="10">D17*D$4</f>
        <v>8.9431319910124839E-3</v>
      </c>
      <c r="E42">
        <f t="shared" si="10"/>
        <v>9.205444970081262E-3</v>
      </c>
      <c r="F42">
        <f t="shared" si="10"/>
        <v>9.2897395610526245E-3</v>
      </c>
      <c r="G42">
        <f t="shared" si="10"/>
        <v>9.2752917029289544E-3</v>
      </c>
      <c r="H42">
        <f t="shared" si="10"/>
        <v>9.311060087359711E-3</v>
      </c>
      <c r="I42">
        <f t="shared" si="10"/>
        <v>9.2702335371021762E-3</v>
      </c>
      <c r="J42">
        <f t="shared" si="10"/>
        <v>9.1859128337650458E-3</v>
      </c>
      <c r="K42">
        <f t="shared" si="10"/>
        <v>9.1788218652489595E-3</v>
      </c>
      <c r="L42">
        <f t="shared" si="10"/>
        <v>9.1557243404808194E-3</v>
      </c>
      <c r="M42">
        <f t="shared" si="10"/>
        <v>9.1022843231075672E-3</v>
      </c>
      <c r="N42">
        <f t="shared" si="10"/>
        <v>9.171202909216386E-3</v>
      </c>
      <c r="O42">
        <f t="shared" si="10"/>
        <v>9.1336910673057974E-3</v>
      </c>
      <c r="P42">
        <f t="shared" si="10"/>
        <v>9.1285829286469108E-3</v>
      </c>
      <c r="Q42">
        <f t="shared" si="10"/>
        <v>9.0909775676184974E-3</v>
      </c>
      <c r="R42">
        <f t="shared" si="10"/>
        <v>9.1197655770986243E-3</v>
      </c>
      <c r="S42">
        <f t="shared" si="10"/>
        <v>9.0896151386619436E-3</v>
      </c>
      <c r="T42">
        <f t="shared" si="10"/>
        <v>9.066418663204583E-3</v>
      </c>
      <c r="U42">
        <f t="shared" si="10"/>
        <v>9.0500880110859546E-3</v>
      </c>
      <c r="V42">
        <f t="shared" si="10"/>
        <v>9.0530354360032709E-3</v>
      </c>
      <c r="W42">
        <f t="shared" si="10"/>
        <v>9.0307332130662357E-3</v>
      </c>
      <c r="X42">
        <f t="shared" si="10"/>
        <v>9.0212475393478611E-3</v>
      </c>
      <c r="Y42">
        <f t="shared" si="10"/>
        <v>9.0175228179673328E-3</v>
      </c>
      <c r="Z42">
        <f t="shared" si="10"/>
        <v>9.0026486654288911E-3</v>
      </c>
      <c r="AA42">
        <f t="shared" si="10"/>
        <v>8.9895655635516894E-3</v>
      </c>
      <c r="AB42">
        <f t="shared" si="10"/>
        <v>8.9751124608466945E-3</v>
      </c>
      <c r="AC42">
        <f t="shared" si="10"/>
        <v>8.9783491514159441E-3</v>
      </c>
      <c r="AD42">
        <f t="shared" si="10"/>
        <v>8.9658453803959041E-3</v>
      </c>
      <c r="AE42">
        <f t="shared" si="10"/>
        <v>8.9660941237256347E-3</v>
      </c>
      <c r="AF42">
        <f t="shared" si="10"/>
        <v>8.9450120441558149E-3</v>
      </c>
      <c r="AG42">
        <f t="shared" si="10"/>
        <v>8.935238868385929E-3</v>
      </c>
      <c r="AH42">
        <f t="shared" si="10"/>
        <v>9.1666666666666664E-6</v>
      </c>
      <c r="AI42" t="e">
        <f t="shared" si="10"/>
        <v>#N/A</v>
      </c>
      <c r="AJ42" t="e">
        <f t="shared" si="10"/>
        <v>#N/A</v>
      </c>
    </row>
    <row r="43" spans="2:36" x14ac:dyDescent="0.2">
      <c r="B43" s="5" t="s">
        <v>202</v>
      </c>
      <c r="C43">
        <f t="shared" ref="C43:C44" si="11">C18*C$4</f>
        <v>0.19362939982211327</v>
      </c>
      <c r="D43">
        <f t="shared" ref="D43:AJ43" si="12">D18*D$4</f>
        <v>0.26973878228988041</v>
      </c>
      <c r="E43">
        <f t="shared" si="12"/>
        <v>0.26281934165018839</v>
      </c>
      <c r="F43">
        <f t="shared" si="12"/>
        <v>0.25453658790829808</v>
      </c>
      <c r="G43">
        <f t="shared" si="12"/>
        <v>0.25780962257506251</v>
      </c>
      <c r="H43">
        <f t="shared" si="12"/>
        <v>0.25936033605251924</v>
      </c>
      <c r="I43">
        <f t="shared" si="12"/>
        <v>0.26255490345216365</v>
      </c>
      <c r="J43">
        <f t="shared" si="12"/>
        <v>0.26745656707613735</v>
      </c>
      <c r="K43">
        <f t="shared" si="12"/>
        <v>0.26794069944253401</v>
      </c>
      <c r="L43">
        <f t="shared" si="12"/>
        <v>0.27001826988526695</v>
      </c>
      <c r="M43">
        <f t="shared" si="12"/>
        <v>0.27613499709372025</v>
      </c>
      <c r="N43">
        <f t="shared" si="12"/>
        <v>0.2698507315727891</v>
      </c>
      <c r="O43">
        <f t="shared" si="12"/>
        <v>0.27346961294904265</v>
      </c>
      <c r="P43">
        <f t="shared" si="12"/>
        <v>0.27368890946746993</v>
      </c>
      <c r="Q43">
        <f t="shared" si="12"/>
        <v>0.27630507724145897</v>
      </c>
      <c r="R43">
        <f t="shared" si="12"/>
        <v>0.27308332011364528</v>
      </c>
      <c r="S43">
        <f t="shared" si="12"/>
        <v>0.27569431370175712</v>
      </c>
      <c r="T43">
        <f t="shared" si="12"/>
        <v>0.27734631441329877</v>
      </c>
      <c r="U43">
        <f t="shared" si="12"/>
        <v>0.27824831368931852</v>
      </c>
      <c r="V43">
        <f t="shared" si="12"/>
        <v>0.27774867382920176</v>
      </c>
      <c r="W43">
        <f t="shared" si="12"/>
        <v>0.27952148901137674</v>
      </c>
      <c r="X43">
        <f t="shared" si="12"/>
        <v>0.27998479635907475</v>
      </c>
      <c r="Y43">
        <f t="shared" si="12"/>
        <v>0.28002270412178132</v>
      </c>
      <c r="Z43">
        <f t="shared" si="12"/>
        <v>0.28113967042928129</v>
      </c>
      <c r="AA43">
        <f t="shared" si="12"/>
        <v>0.28199402221276909</v>
      </c>
      <c r="AB43">
        <f t="shared" si="12"/>
        <v>0.28313965365263555</v>
      </c>
      <c r="AC43">
        <f t="shared" si="12"/>
        <v>0.28241505960285046</v>
      </c>
      <c r="AD43">
        <f t="shared" si="12"/>
        <v>0.28328072982880126</v>
      </c>
      <c r="AE43">
        <f t="shared" si="12"/>
        <v>0.28327562134772527</v>
      </c>
      <c r="AF43">
        <f t="shared" si="12"/>
        <v>0.28491410249758664</v>
      </c>
      <c r="AG43">
        <f t="shared" si="12"/>
        <v>0.28511336285109073</v>
      </c>
      <c r="AH43">
        <f t="shared" si="12"/>
        <v>-4.2777777777777778E-5</v>
      </c>
      <c r="AI43" t="e">
        <f t="shared" si="12"/>
        <v>#N/A</v>
      </c>
      <c r="AJ43" t="e">
        <f t="shared" si="12"/>
        <v>#N/A</v>
      </c>
    </row>
    <row r="44" spans="2:36" x14ac:dyDescent="0.2">
      <c r="B44" s="5" t="s">
        <v>203</v>
      </c>
      <c r="C44">
        <f t="shared" si="11"/>
        <v>5.3834864352570413E-2</v>
      </c>
      <c r="D44">
        <f t="shared" ref="D44:AJ44" si="13">D19*D$4</f>
        <v>4.8385871588539797E-2</v>
      </c>
      <c r="E44">
        <f t="shared" si="13"/>
        <v>5.1728701364023959E-2</v>
      </c>
      <c r="F44">
        <f t="shared" si="13"/>
        <v>5.3976155664358552E-2</v>
      </c>
      <c r="G44">
        <f t="shared" si="13"/>
        <v>5.5017694709666179E-2</v>
      </c>
      <c r="H44">
        <f t="shared" si="13"/>
        <v>5.5872169280717462E-2</v>
      </c>
      <c r="I44">
        <f t="shared" si="13"/>
        <v>5.6237921297274909E-2</v>
      </c>
      <c r="J44">
        <f t="shared" si="13"/>
        <v>5.6694599701629197E-2</v>
      </c>
      <c r="K44">
        <f t="shared" si="13"/>
        <v>5.7319474826986086E-2</v>
      </c>
      <c r="L44">
        <f t="shared" si="13"/>
        <v>5.7689208940461416E-2</v>
      </c>
      <c r="M44">
        <f t="shared" si="13"/>
        <v>5.7387911691338063E-2</v>
      </c>
      <c r="N44">
        <f t="shared" si="13"/>
        <v>5.881063658624474E-2</v>
      </c>
      <c r="O44">
        <f t="shared" si="13"/>
        <v>5.87914278018912E-2</v>
      </c>
      <c r="P44">
        <f t="shared" si="13"/>
        <v>5.921650732130717E-2</v>
      </c>
      <c r="Q44">
        <f t="shared" si="13"/>
        <v>5.9330605455092826E-2</v>
      </c>
      <c r="R44">
        <f t="shared" si="13"/>
        <v>6.021322917317587E-2</v>
      </c>
      <c r="S44">
        <f t="shared" si="13"/>
        <v>6.0231846171470163E-2</v>
      </c>
      <c r="T44">
        <f t="shared" si="13"/>
        <v>6.0407905598767256E-2</v>
      </c>
      <c r="U44">
        <f t="shared" si="13"/>
        <v>6.0552014300348997E-2</v>
      </c>
      <c r="V44">
        <f t="shared" si="13"/>
        <v>6.0984250120624181E-2</v>
      </c>
      <c r="W44">
        <f t="shared" si="13"/>
        <v>6.1040351618338408E-2</v>
      </c>
      <c r="X44">
        <f t="shared" si="13"/>
        <v>6.129667936885954E-2</v>
      </c>
      <c r="Y44">
        <f t="shared" si="13"/>
        <v>6.1542172451352885E-2</v>
      </c>
      <c r="Z44">
        <f t="shared" si="13"/>
        <v>6.1723517501042234E-2</v>
      </c>
      <c r="AA44">
        <f t="shared" si="13"/>
        <v>6.1810882287869538E-2</v>
      </c>
      <c r="AB44">
        <f t="shared" si="13"/>
        <v>6.1899169028978004E-2</v>
      </c>
      <c r="AC44">
        <f t="shared" si="13"/>
        <v>6.2268116604893689E-2</v>
      </c>
      <c r="AD44">
        <f t="shared" si="13"/>
        <v>6.2384121755314721E-2</v>
      </c>
      <c r="AE44">
        <f t="shared" si="13"/>
        <v>6.2629002003920756E-2</v>
      </c>
      <c r="AF44">
        <f t="shared" si="13"/>
        <v>6.2609861300693834E-2</v>
      </c>
      <c r="AG44">
        <f t="shared" si="13"/>
        <v>6.2866177434055828E-2</v>
      </c>
      <c r="AH44">
        <f t="shared" si="13"/>
        <v>-1.8333333333333333E-5</v>
      </c>
      <c r="AI44" t="e">
        <f t="shared" si="13"/>
        <v>#N/A</v>
      </c>
      <c r="AJ44" t="e">
        <f t="shared" si="13"/>
        <v>#N/A</v>
      </c>
    </row>
    <row r="45" spans="2:36" x14ac:dyDescent="0.2">
      <c r="B45" t="s">
        <v>167</v>
      </c>
      <c r="C45">
        <f t="shared" ref="C45" si="14">C22*C$5</f>
        <v>1.8711138452839226E-4</v>
      </c>
      <c r="D45">
        <f t="shared" ref="D45:AJ45" si="15">D22*D$5</f>
        <v>2.6083554319306698E-5</v>
      </c>
      <c r="E45">
        <f t="shared" si="15"/>
        <v>2.9314669813694118E-5</v>
      </c>
      <c r="F45">
        <f t="shared" si="15"/>
        <v>3.2738949599813717E-5</v>
      </c>
      <c r="G45">
        <f t="shared" si="15"/>
        <v>3.7235250494227647E-5</v>
      </c>
      <c r="H45">
        <f t="shared" si="15"/>
        <v>4.1834760301697603E-5</v>
      </c>
      <c r="I45">
        <f t="shared" si="15"/>
        <v>4.6682611365096689E-5</v>
      </c>
      <c r="J45">
        <f t="shared" si="15"/>
        <v>5.1491621420173049E-5</v>
      </c>
      <c r="K45">
        <f t="shared" si="15"/>
        <v>5.5831439572417441E-5</v>
      </c>
      <c r="L45">
        <f t="shared" si="15"/>
        <v>6.0536429479456994E-5</v>
      </c>
      <c r="M45">
        <f t="shared" si="15"/>
        <v>6.6773910691247734E-5</v>
      </c>
      <c r="N45">
        <f t="shared" si="15"/>
        <v>6.9230050928474585E-5</v>
      </c>
      <c r="O45">
        <f t="shared" si="15"/>
        <v>7.4458623241529726E-5</v>
      </c>
      <c r="P45">
        <f t="shared" si="15"/>
        <v>7.855365337448187E-5</v>
      </c>
      <c r="Q45">
        <f t="shared" si="15"/>
        <v>8.3239872374230058E-5</v>
      </c>
      <c r="R45">
        <f t="shared" si="15"/>
        <v>8.6010294254109832E-5</v>
      </c>
      <c r="S45">
        <f t="shared" si="15"/>
        <v>9.0358453483468907E-5</v>
      </c>
      <c r="T45">
        <f t="shared" si="15"/>
        <v>9.4153597830503869E-5</v>
      </c>
      <c r="U45">
        <f t="shared" si="15"/>
        <v>9.7523660167115087E-5</v>
      </c>
      <c r="V45">
        <f t="shared" si="15"/>
        <v>1.0037065048053913E-4</v>
      </c>
      <c r="W45">
        <f t="shared" si="15"/>
        <v>1.0373241361604819E-4</v>
      </c>
      <c r="X45">
        <f t="shared" si="15"/>
        <v>1.0644398895037784E-4</v>
      </c>
      <c r="Y45">
        <f t="shared" si="15"/>
        <v>1.0881259117966745E-4</v>
      </c>
      <c r="Z45">
        <f t="shared" si="15"/>
        <v>1.1146721453869528E-4</v>
      </c>
      <c r="AA45">
        <f t="shared" si="15"/>
        <v>1.1382791068806476E-4</v>
      </c>
      <c r="AB45">
        <f t="shared" si="15"/>
        <v>1.1626207964654796E-4</v>
      </c>
      <c r="AC45">
        <f t="shared" si="15"/>
        <v>1.1785244216534043E-4</v>
      </c>
      <c r="AD45">
        <f t="shared" si="15"/>
        <v>1.2003600492333313E-4</v>
      </c>
      <c r="AE45">
        <f t="shared" si="15"/>
        <v>1.2176979165766997E-4</v>
      </c>
      <c r="AF45">
        <f t="shared" si="15"/>
        <v>1.2416431905547482E-4</v>
      </c>
      <c r="AG45">
        <f t="shared" si="15"/>
        <v>1.2582666122703639E-4</v>
      </c>
      <c r="AH45">
        <f t="shared" si="15"/>
        <v>1.4361111111111107E-4</v>
      </c>
      <c r="AI45" t="e">
        <f t="shared" si="15"/>
        <v>#N/A</v>
      </c>
      <c r="AJ45" t="e">
        <f t="shared" si="15"/>
        <v>#N/A</v>
      </c>
    </row>
    <row r="46" spans="2:36" x14ac:dyDescent="0.2">
      <c r="B46" t="s">
        <v>174</v>
      </c>
      <c r="C46">
        <f>C23*C$5</f>
        <v>8.6007379572961506E-4</v>
      </c>
      <c r="D46">
        <f t="shared" ref="D46:AJ46" si="16">D23*D$5</f>
        <v>2.6311910289752896E-4</v>
      </c>
      <c r="E46">
        <f t="shared" si="16"/>
        <v>2.8714439252342292E-4</v>
      </c>
      <c r="F46">
        <f t="shared" si="16"/>
        <v>3.1292904295224011E-4</v>
      </c>
      <c r="G46">
        <f t="shared" si="16"/>
        <v>3.5209506395930381E-4</v>
      </c>
      <c r="H46">
        <f t="shared" si="16"/>
        <v>3.9438954552259344E-4</v>
      </c>
      <c r="I46">
        <f t="shared" si="16"/>
        <v>4.3326869391441529E-4</v>
      </c>
      <c r="J46">
        <f t="shared" si="16"/>
        <v>4.7170898468254144E-4</v>
      </c>
      <c r="K46">
        <f t="shared" si="16"/>
        <v>5.0839892642668436E-4</v>
      </c>
      <c r="L46">
        <f t="shared" si="16"/>
        <v>5.478146759463051E-4</v>
      </c>
      <c r="M46">
        <f t="shared" si="16"/>
        <v>5.9655855461026707E-4</v>
      </c>
      <c r="N46">
        <f t="shared" si="16"/>
        <v>6.1682341047039071E-4</v>
      </c>
      <c r="O46">
        <f t="shared" si="16"/>
        <v>6.6023525743661771E-4</v>
      </c>
      <c r="P46">
        <f t="shared" si="16"/>
        <v>6.9364390919961021E-4</v>
      </c>
      <c r="Q46">
        <f t="shared" si="16"/>
        <v>7.3259864295898271E-4</v>
      </c>
      <c r="R46">
        <f t="shared" si="16"/>
        <v>7.5234378417398339E-4</v>
      </c>
      <c r="S46">
        <f t="shared" si="16"/>
        <v>7.8814755244196631E-4</v>
      </c>
      <c r="T46">
        <f t="shared" si="16"/>
        <v>8.189664119428845E-4</v>
      </c>
      <c r="U46">
        <f t="shared" si="16"/>
        <v>8.4524924998538847E-4</v>
      </c>
      <c r="V46">
        <f t="shared" si="16"/>
        <v>8.6691932696632908E-4</v>
      </c>
      <c r="W46">
        <f t="shared" si="16"/>
        <v>8.9358114965972998E-4</v>
      </c>
      <c r="X46">
        <f t="shared" si="16"/>
        <v>9.1437794410732093E-4</v>
      </c>
      <c r="Y46">
        <f t="shared" si="16"/>
        <v>9.3182616456721713E-4</v>
      </c>
      <c r="Z46">
        <f t="shared" si="16"/>
        <v>9.5229609401421649E-4</v>
      </c>
      <c r="AA46">
        <f t="shared" si="16"/>
        <v>9.703228826110021E-4</v>
      </c>
      <c r="AB46">
        <f t="shared" si="16"/>
        <v>9.8902246566462447E-4</v>
      </c>
      <c r="AC46">
        <f t="shared" si="16"/>
        <v>9.9967731926178262E-4</v>
      </c>
      <c r="AD46">
        <f t="shared" si="16"/>
        <v>1.016198672475608E-3</v>
      </c>
      <c r="AE46">
        <f t="shared" si="16"/>
        <v>1.028313737467287E-3</v>
      </c>
      <c r="AF46">
        <f t="shared" si="16"/>
        <v>1.0470400710662453E-3</v>
      </c>
      <c r="AG46">
        <f t="shared" si="16"/>
        <v>1.0587286300176913E-3</v>
      </c>
      <c r="AH46">
        <f t="shared" si="16"/>
        <v>6.5277777777777776E-5</v>
      </c>
      <c r="AI46" t="e">
        <f t="shared" si="16"/>
        <v>#N/A</v>
      </c>
      <c r="AJ46" t="e">
        <f t="shared" si="16"/>
        <v>#N/A</v>
      </c>
    </row>
    <row r="47" spans="2:36" x14ac:dyDescent="0.2">
      <c r="B47" t="s">
        <v>175</v>
      </c>
      <c r="C47">
        <f>C24*C$5</f>
        <v>1.304328999873543E-4</v>
      </c>
      <c r="D47">
        <f t="shared" ref="D47:AJ47" si="17">D24*D$5</f>
        <v>8.0766183713610316E-4</v>
      </c>
      <c r="E47">
        <f t="shared" si="17"/>
        <v>9.138564174245139E-4</v>
      </c>
      <c r="F47">
        <f t="shared" si="17"/>
        <v>1.004377174176323E-3</v>
      </c>
      <c r="G47">
        <f t="shared" si="17"/>
        <v>1.1234492722373612E-3</v>
      </c>
      <c r="H47">
        <f t="shared" si="17"/>
        <v>1.248990573930046E-3</v>
      </c>
      <c r="I47">
        <f t="shared" si="17"/>
        <v>1.3768236775763278E-3</v>
      </c>
      <c r="J47">
        <f t="shared" si="17"/>
        <v>1.501671474855153E-3</v>
      </c>
      <c r="K47">
        <f t="shared" si="17"/>
        <v>1.6163228208683545E-3</v>
      </c>
      <c r="L47">
        <f t="shared" si="17"/>
        <v>1.7402207104204362E-3</v>
      </c>
      <c r="M47">
        <f t="shared" si="17"/>
        <v>1.8890623707567464E-3</v>
      </c>
      <c r="N47">
        <f t="shared" si="17"/>
        <v>1.9612909535171251E-3</v>
      </c>
      <c r="O47">
        <f t="shared" si="17"/>
        <v>2.0943055449458878E-3</v>
      </c>
      <c r="P47">
        <f t="shared" si="17"/>
        <v>2.2003187758656041E-3</v>
      </c>
      <c r="Q47">
        <f t="shared" si="17"/>
        <v>2.3203676440821117E-3</v>
      </c>
      <c r="R47">
        <f t="shared" si="17"/>
        <v>2.3904627791867818E-3</v>
      </c>
      <c r="S47">
        <f t="shared" si="17"/>
        <v>2.4987236829182957E-3</v>
      </c>
      <c r="T47">
        <f t="shared" si="17"/>
        <v>2.5924667519052927E-3</v>
      </c>
      <c r="U47">
        <f t="shared" si="17"/>
        <v>2.6757366601272729E-3</v>
      </c>
      <c r="V47">
        <f t="shared" si="17"/>
        <v>2.7454687548006734E-3</v>
      </c>
      <c r="W47">
        <f t="shared" si="17"/>
        <v>2.8267630863907469E-3</v>
      </c>
      <c r="X47">
        <f t="shared" si="17"/>
        <v>2.8917587604267363E-3</v>
      </c>
      <c r="Y47">
        <f t="shared" si="17"/>
        <v>2.9479641412755967E-3</v>
      </c>
      <c r="Z47">
        <f t="shared" si="17"/>
        <v>3.0096438794919777E-3</v>
      </c>
      <c r="AA47">
        <f t="shared" si="17"/>
        <v>3.0648873707986514E-3</v>
      </c>
      <c r="AB47">
        <f t="shared" si="17"/>
        <v>3.1220232648500167E-3</v>
      </c>
      <c r="AC47">
        <f t="shared" si="17"/>
        <v>3.1578092971450023E-3</v>
      </c>
      <c r="AD47">
        <f t="shared" si="17"/>
        <v>3.2076005494713466E-3</v>
      </c>
      <c r="AE47">
        <f t="shared" si="17"/>
        <v>3.2472787003511691E-3</v>
      </c>
      <c r="AF47">
        <f t="shared" si="17"/>
        <v>3.3021799842646847E-3</v>
      </c>
      <c r="AG47">
        <f t="shared" si="17"/>
        <v>3.3399403978919009E-3</v>
      </c>
      <c r="AH47">
        <f t="shared" si="17"/>
        <v>3.9166666666666659E-5</v>
      </c>
      <c r="AI47" t="e">
        <f t="shared" si="17"/>
        <v>#N/A</v>
      </c>
      <c r="AJ47" t="e">
        <f t="shared" si="17"/>
        <v>#N/A</v>
      </c>
    </row>
    <row r="48" spans="2:36" x14ac:dyDescent="0.2">
      <c r="B48" t="s">
        <v>176</v>
      </c>
      <c r="C48">
        <f>C25*C$5</f>
        <v>1.8340086995389835E-4</v>
      </c>
      <c r="D48">
        <f t="shared" ref="D48:AJ48" si="18">D25*D$5</f>
        <v>1.7477676243435429E-3</v>
      </c>
      <c r="E48">
        <f t="shared" si="18"/>
        <v>2.1043880233200434E-3</v>
      </c>
      <c r="F48">
        <f t="shared" si="18"/>
        <v>2.4770437984237429E-3</v>
      </c>
      <c r="G48">
        <f t="shared" si="18"/>
        <v>2.7739738506016433E-3</v>
      </c>
      <c r="H48">
        <f t="shared" si="18"/>
        <v>3.0839810241741765E-3</v>
      </c>
      <c r="I48">
        <f t="shared" si="18"/>
        <v>3.3661833555793295E-3</v>
      </c>
      <c r="J48">
        <f t="shared" si="18"/>
        <v>3.617387004309709E-3</v>
      </c>
      <c r="K48">
        <f t="shared" si="18"/>
        <v>3.9160206398219212E-3</v>
      </c>
      <c r="L48">
        <f t="shared" si="18"/>
        <v>4.1988939397003058E-3</v>
      </c>
      <c r="M48">
        <f t="shared" si="18"/>
        <v>4.4193807401849477E-3</v>
      </c>
      <c r="N48">
        <f t="shared" si="18"/>
        <v>4.7962728042975078E-3</v>
      </c>
      <c r="O48">
        <f t="shared" si="18"/>
        <v>5.0424710601732464E-3</v>
      </c>
      <c r="P48">
        <f t="shared" si="18"/>
        <v>5.3200636647101228E-3</v>
      </c>
      <c r="Q48">
        <f t="shared" si="18"/>
        <v>5.5537029988693403E-3</v>
      </c>
      <c r="R48">
        <f t="shared" si="18"/>
        <v>5.8579069219935288E-3</v>
      </c>
      <c r="S48">
        <f t="shared" si="18"/>
        <v>6.0565778580502208E-3</v>
      </c>
      <c r="T48">
        <f t="shared" si="18"/>
        <v>6.2489204483330311E-3</v>
      </c>
      <c r="U48">
        <f t="shared" si="18"/>
        <v>6.4423462603205401E-3</v>
      </c>
      <c r="V48">
        <f t="shared" si="18"/>
        <v>6.6543494366505416E-3</v>
      </c>
      <c r="W48">
        <f t="shared" si="18"/>
        <v>6.8046316666154193E-3</v>
      </c>
      <c r="X48">
        <f t="shared" si="18"/>
        <v>6.966602208954586E-3</v>
      </c>
      <c r="Y48">
        <f t="shared" si="18"/>
        <v>7.1251433636730574E-3</v>
      </c>
      <c r="Z48">
        <f t="shared" si="18"/>
        <v>7.2487208386275747E-3</v>
      </c>
      <c r="AA48">
        <f t="shared" si="18"/>
        <v>7.369425048661271E-3</v>
      </c>
      <c r="AB48">
        <f t="shared" si="18"/>
        <v>7.4788510248915488E-3</v>
      </c>
      <c r="AC48">
        <f t="shared" si="18"/>
        <v>7.6199586082344043E-3</v>
      </c>
      <c r="AD48">
        <f t="shared" si="18"/>
        <v>7.7225049492553816E-3</v>
      </c>
      <c r="AE48">
        <f t="shared" si="18"/>
        <v>7.838973051147953E-3</v>
      </c>
      <c r="AF48">
        <f t="shared" si="18"/>
        <v>7.9159859765832556E-3</v>
      </c>
      <c r="AG48">
        <f t="shared" si="18"/>
        <v>8.0174567071126437E-3</v>
      </c>
      <c r="AH48">
        <f t="shared" si="18"/>
        <v>-9.1388888888888886E-5</v>
      </c>
      <c r="AI48" t="e">
        <f t="shared" si="18"/>
        <v>#N/A</v>
      </c>
      <c r="AJ48" t="e">
        <f t="shared" si="18"/>
        <v>#N/A</v>
      </c>
    </row>
    <row r="49" spans="2:36" x14ac:dyDescent="0.2">
      <c r="B49" t="s">
        <v>177</v>
      </c>
      <c r="C49">
        <f>C26*C$5</f>
        <v>2.215988205254316E-4</v>
      </c>
      <c r="D49">
        <f t="shared" ref="D49:AJ49" si="19">D26*D$5</f>
        <v>5.9761218998160507E-4</v>
      </c>
      <c r="E49">
        <f t="shared" si="19"/>
        <v>7.5859689625547972E-4</v>
      </c>
      <c r="F49">
        <f t="shared" si="19"/>
        <v>9.0051505795127589E-4</v>
      </c>
      <c r="G49">
        <f t="shared" si="19"/>
        <v>1.0019681359174516E-3</v>
      </c>
      <c r="H49">
        <f t="shared" si="19"/>
        <v>1.1123765226791593E-3</v>
      </c>
      <c r="I49">
        <f t="shared" si="19"/>
        <v>1.2013056161407386E-3</v>
      </c>
      <c r="J49">
        <f t="shared" si="19"/>
        <v>1.2798969519002368E-3</v>
      </c>
      <c r="K49">
        <f t="shared" si="19"/>
        <v>1.3840174668586119E-3</v>
      </c>
      <c r="L49">
        <f t="shared" si="19"/>
        <v>1.4764326089383758E-3</v>
      </c>
      <c r="M49">
        <f t="shared" si="19"/>
        <v>1.5346819983817828E-3</v>
      </c>
      <c r="N49">
        <f t="shared" si="19"/>
        <v>1.6825812185862117E-3</v>
      </c>
      <c r="O49">
        <f t="shared" si="19"/>
        <v>1.7558659895081958E-3</v>
      </c>
      <c r="P49">
        <f t="shared" si="19"/>
        <v>1.850341718365572E-3</v>
      </c>
      <c r="Q49">
        <f t="shared" si="19"/>
        <v>1.9221933278232995E-3</v>
      </c>
      <c r="R49">
        <f t="shared" si="19"/>
        <v>2.0392244544877561E-3</v>
      </c>
      <c r="S49">
        <f t="shared" si="19"/>
        <v>2.0964114918476592E-3</v>
      </c>
      <c r="T49">
        <f t="shared" si="19"/>
        <v>2.1547276139329231E-3</v>
      </c>
      <c r="U49">
        <f t="shared" si="19"/>
        <v>2.2162322155582551E-3</v>
      </c>
      <c r="V49">
        <f t="shared" si="19"/>
        <v>2.2907023626003897E-3</v>
      </c>
      <c r="W49">
        <f t="shared" si="19"/>
        <v>2.3338672573298015E-3</v>
      </c>
      <c r="X49">
        <f t="shared" si="19"/>
        <v>2.3862803898286053E-3</v>
      </c>
      <c r="Y49">
        <f t="shared" si="19"/>
        <v>2.4393649428507062E-3</v>
      </c>
      <c r="Z49">
        <f t="shared" si="19"/>
        <v>2.4755657297837914E-3</v>
      </c>
      <c r="AA49">
        <f t="shared" si="19"/>
        <v>2.5115620897730824E-3</v>
      </c>
      <c r="AB49">
        <f t="shared" si="19"/>
        <v>2.543235952063027E-3</v>
      </c>
      <c r="AC49">
        <f t="shared" si="19"/>
        <v>2.5933533706427887E-3</v>
      </c>
      <c r="AD49">
        <f t="shared" si="19"/>
        <v>2.6229725613404267E-3</v>
      </c>
      <c r="AE49">
        <f t="shared" si="19"/>
        <v>2.6635418184782034E-3</v>
      </c>
      <c r="AF49">
        <f t="shared" si="19"/>
        <v>2.6802368276324798E-3</v>
      </c>
      <c r="AG49">
        <f t="shared" si="19"/>
        <v>2.7149171184248375E-3</v>
      </c>
      <c r="AH49">
        <f t="shared" si="19"/>
        <v>-1.6972222222222218E-4</v>
      </c>
      <c r="AI49" t="e">
        <f t="shared" si="19"/>
        <v>#N/A</v>
      </c>
      <c r="AJ49" t="e">
        <f t="shared" si="19"/>
        <v>#N/A</v>
      </c>
    </row>
    <row r="50" spans="2:36" x14ac:dyDescent="0.2">
      <c r="B50" t="s">
        <v>178</v>
      </c>
      <c r="C50">
        <f>C27*C$5</f>
        <v>2.1415654856606913E-4</v>
      </c>
      <c r="D50">
        <f t="shared" ref="D50:AJ50" si="20">D27*D$5</f>
        <v>4.6098008987515896E-5</v>
      </c>
      <c r="E50">
        <f t="shared" si="20"/>
        <v>5.6225029918737834E-5</v>
      </c>
      <c r="F50">
        <f t="shared" si="20"/>
        <v>6.5040438947374705E-5</v>
      </c>
      <c r="G50">
        <f t="shared" si="20"/>
        <v>7.3208297071044895E-5</v>
      </c>
      <c r="H50">
        <f t="shared" si="20"/>
        <v>8.2139912640290049E-5</v>
      </c>
      <c r="I50">
        <f t="shared" si="20"/>
        <v>8.991646289782448E-5</v>
      </c>
      <c r="J50">
        <f t="shared" si="20"/>
        <v>9.6897166234955032E-5</v>
      </c>
      <c r="K50">
        <f t="shared" si="20"/>
        <v>1.0494813475104111E-4</v>
      </c>
      <c r="L50">
        <f t="shared" si="20"/>
        <v>1.1285565951918159E-4</v>
      </c>
      <c r="M50">
        <f t="shared" si="20"/>
        <v>1.2016567689243331E-4</v>
      </c>
      <c r="N50">
        <f t="shared" si="20"/>
        <v>1.2910709078361299E-4</v>
      </c>
      <c r="O50">
        <f t="shared" si="20"/>
        <v>1.3656893269420336E-4</v>
      </c>
      <c r="P50">
        <f t="shared" si="20"/>
        <v>1.4412707135308934E-4</v>
      </c>
      <c r="Q50">
        <f t="shared" si="20"/>
        <v>1.5099243238150313E-4</v>
      </c>
      <c r="R50">
        <f t="shared" si="20"/>
        <v>1.5841442290137584E-4</v>
      </c>
      <c r="S50">
        <f t="shared" si="20"/>
        <v>1.6447486133805563E-4</v>
      </c>
      <c r="T50">
        <f t="shared" si="20"/>
        <v>1.7010133679541629E-4</v>
      </c>
      <c r="U50">
        <f t="shared" si="20"/>
        <v>1.7549198891404649E-4</v>
      </c>
      <c r="V50">
        <f t="shared" si="20"/>
        <v>1.8114456399672926E-4</v>
      </c>
      <c r="W50">
        <f t="shared" si="20"/>
        <v>1.8573678693376353E-4</v>
      </c>
      <c r="X50">
        <f t="shared" si="20"/>
        <v>1.9024246065213861E-4</v>
      </c>
      <c r="Y50">
        <f t="shared" si="20"/>
        <v>1.9451718203266778E-4</v>
      </c>
      <c r="Z50">
        <f t="shared" si="20"/>
        <v>1.98241334571108E-4</v>
      </c>
      <c r="AA50">
        <f t="shared" si="20"/>
        <v>2.0171443644831087E-4</v>
      </c>
      <c r="AB50">
        <f t="shared" si="20"/>
        <v>2.050675391533062E-4</v>
      </c>
      <c r="AC50">
        <f t="shared" si="20"/>
        <v>2.0859084858405503E-4</v>
      </c>
      <c r="AD50">
        <f t="shared" si="20"/>
        <v>2.1163461960409645E-4</v>
      </c>
      <c r="AE50">
        <f t="shared" si="20"/>
        <v>2.1487587627436522E-4</v>
      </c>
      <c r="AF50">
        <f t="shared" si="20"/>
        <v>2.1748795584418482E-4</v>
      </c>
      <c r="AG50">
        <f t="shared" si="20"/>
        <v>2.2022113161407092E-4</v>
      </c>
      <c r="AH50">
        <f t="shared" si="20"/>
        <v>-3.9166666666666659E-5</v>
      </c>
      <c r="AI50" t="e">
        <f t="shared" si="20"/>
        <v>#N/A</v>
      </c>
      <c r="AJ50" t="e">
        <f t="shared" si="20"/>
        <v>#N/A</v>
      </c>
    </row>
    <row r="51" spans="2:36" x14ac:dyDescent="0.2">
      <c r="B51" s="5" t="s">
        <v>202</v>
      </c>
      <c r="C51">
        <f t="shared" ref="C51:R52" si="21">C28*C$5</f>
        <v>1.0280795832593834E-3</v>
      </c>
      <c r="D51">
        <f t="shared" si="21"/>
        <v>1.1320128525060412E-3</v>
      </c>
      <c r="E51">
        <f t="shared" si="21"/>
        <v>1.3607053142470652E-3</v>
      </c>
      <c r="F51">
        <f t="shared" si="21"/>
        <v>1.5693595929119476E-3</v>
      </c>
      <c r="G51">
        <f t="shared" si="21"/>
        <v>1.7682461199533962E-3</v>
      </c>
      <c r="H51">
        <f t="shared" si="21"/>
        <v>1.9783701222643676E-3</v>
      </c>
      <c r="I51">
        <f t="shared" si="21"/>
        <v>2.1694926087276636E-3</v>
      </c>
      <c r="J51">
        <f t="shared" si="21"/>
        <v>2.3562621619122644E-3</v>
      </c>
      <c r="K51">
        <f t="shared" si="21"/>
        <v>2.5548053140250744E-3</v>
      </c>
      <c r="L51">
        <f t="shared" si="21"/>
        <v>2.7519379737155443E-3</v>
      </c>
      <c r="M51">
        <f t="shared" si="21"/>
        <v>2.9394826002270454E-3</v>
      </c>
      <c r="N51">
        <f t="shared" si="21"/>
        <v>3.1434503334779752E-3</v>
      </c>
      <c r="O51">
        <f t="shared" si="21"/>
        <v>3.3323190233046475E-3</v>
      </c>
      <c r="P51">
        <f t="shared" si="21"/>
        <v>3.5173610624836694E-3</v>
      </c>
      <c r="Q51">
        <f t="shared" si="21"/>
        <v>3.6924481076902552E-3</v>
      </c>
      <c r="R51">
        <f t="shared" si="21"/>
        <v>3.8682892257909229E-3</v>
      </c>
      <c r="S51">
        <f t="shared" ref="D51:AJ52" si="22">S28*S$5</f>
        <v>4.0232161087058547E-3</v>
      </c>
      <c r="T51">
        <f t="shared" si="22"/>
        <v>4.1672182952643185E-3</v>
      </c>
      <c r="U51">
        <f t="shared" si="22"/>
        <v>4.3056359268613762E-3</v>
      </c>
      <c r="V51">
        <f t="shared" si="22"/>
        <v>4.443619839657853E-3</v>
      </c>
      <c r="W51">
        <f t="shared" si="22"/>
        <v>4.5631115530772931E-3</v>
      </c>
      <c r="X51">
        <f t="shared" si="22"/>
        <v>4.6773591069288545E-3</v>
      </c>
      <c r="Y51">
        <f t="shared" si="22"/>
        <v>4.7847313226196094E-3</v>
      </c>
      <c r="Z51">
        <f t="shared" si="22"/>
        <v>4.8808386501982505E-3</v>
      </c>
      <c r="AA51">
        <f t="shared" si="22"/>
        <v>4.9712789378352834E-3</v>
      </c>
      <c r="AB51">
        <f t="shared" si="22"/>
        <v>5.0593760438795692E-3</v>
      </c>
      <c r="AC51">
        <f t="shared" si="22"/>
        <v>5.1465104523472291E-3</v>
      </c>
      <c r="AD51">
        <f t="shared" si="22"/>
        <v>5.2261223352318064E-3</v>
      </c>
      <c r="AE51">
        <f t="shared" si="22"/>
        <v>5.3069417370131848E-3</v>
      </c>
      <c r="AF51">
        <f t="shared" si="22"/>
        <v>5.3790260603299809E-3</v>
      </c>
      <c r="AG51">
        <f t="shared" si="22"/>
        <v>5.4516245701961711E-3</v>
      </c>
      <c r="AH51">
        <f t="shared" si="22"/>
        <v>-1.3055555555555555E-5</v>
      </c>
      <c r="AI51" t="e">
        <f t="shared" si="22"/>
        <v>#N/A</v>
      </c>
      <c r="AJ51" t="e">
        <f t="shared" si="22"/>
        <v>#N/A</v>
      </c>
    </row>
    <row r="52" spans="2:36" x14ac:dyDescent="0.2">
      <c r="B52" s="5" t="s">
        <v>203</v>
      </c>
      <c r="C52">
        <f t="shared" si="21"/>
        <v>1.6192488640464802E-3</v>
      </c>
      <c r="D52">
        <f t="shared" si="22"/>
        <v>1.8743070879829904E-3</v>
      </c>
      <c r="E52">
        <f t="shared" si="22"/>
        <v>2.2200706822656097E-3</v>
      </c>
      <c r="F52">
        <f t="shared" si="22"/>
        <v>2.5395423513535778E-3</v>
      </c>
      <c r="G52">
        <f t="shared" si="22"/>
        <v>2.8577457247439845E-3</v>
      </c>
      <c r="H52">
        <f t="shared" si="22"/>
        <v>3.1928964216449618E-3</v>
      </c>
      <c r="I52">
        <f t="shared" si="22"/>
        <v>3.5053722898762516E-3</v>
      </c>
      <c r="J52">
        <f t="shared" si="22"/>
        <v>3.8072589201669648E-3</v>
      </c>
      <c r="K52">
        <f t="shared" si="22"/>
        <v>4.1227305172933659E-3</v>
      </c>
      <c r="L52">
        <f t="shared" si="22"/>
        <v>4.4407740956945042E-3</v>
      </c>
      <c r="M52">
        <f t="shared" si="22"/>
        <v>4.7507441628089802E-3</v>
      </c>
      <c r="N52">
        <f t="shared" si="22"/>
        <v>5.0576366774156495E-3</v>
      </c>
      <c r="O52">
        <f t="shared" si="22"/>
        <v>5.3682660424683544E-3</v>
      </c>
      <c r="P52">
        <f t="shared" si="22"/>
        <v>5.6636590179450419E-3</v>
      </c>
      <c r="Q52">
        <f t="shared" si="22"/>
        <v>5.9518818896810944E-3</v>
      </c>
      <c r="R52">
        <f t="shared" si="22"/>
        <v>6.217292896620508E-3</v>
      </c>
      <c r="S52">
        <f t="shared" si="22"/>
        <v>6.4729740719010678E-3</v>
      </c>
      <c r="T52">
        <f t="shared" si="22"/>
        <v>6.7082856965502606E-3</v>
      </c>
      <c r="U52">
        <f t="shared" si="22"/>
        <v>6.9299059723924991E-3</v>
      </c>
      <c r="V52">
        <f t="shared" si="22"/>
        <v>7.1460365065827147E-3</v>
      </c>
      <c r="W52">
        <f t="shared" si="22"/>
        <v>7.3425248550342799E-3</v>
      </c>
      <c r="X52">
        <f t="shared" si="22"/>
        <v>7.5250488551801302E-3</v>
      </c>
      <c r="Y52">
        <f t="shared" si="22"/>
        <v>7.6938445629475827E-3</v>
      </c>
      <c r="Z52">
        <f t="shared" si="22"/>
        <v>7.8512205374348908E-3</v>
      </c>
      <c r="AA52">
        <f t="shared" si="22"/>
        <v>7.9978801392471318E-3</v>
      </c>
      <c r="AB52">
        <f t="shared" si="22"/>
        <v>8.1417883192061134E-3</v>
      </c>
      <c r="AC52">
        <f t="shared" si="22"/>
        <v>8.2749099960528448E-3</v>
      </c>
      <c r="AD52">
        <f t="shared" si="22"/>
        <v>8.4050272201042706E-3</v>
      </c>
      <c r="AE52">
        <f t="shared" si="22"/>
        <v>8.5308707186827898E-3</v>
      </c>
      <c r="AF52">
        <f t="shared" si="22"/>
        <v>8.6534312007319203E-3</v>
      </c>
      <c r="AG52">
        <f t="shared" si="22"/>
        <v>8.7687790591355983E-3</v>
      </c>
      <c r="AH52">
        <f t="shared" si="22"/>
        <v>0</v>
      </c>
      <c r="AI52" t="e">
        <f t="shared" si="22"/>
        <v>#N/A</v>
      </c>
      <c r="AJ52" t="e">
        <f t="shared" si="22"/>
        <v>#N/A</v>
      </c>
    </row>
    <row r="54" spans="2:36" x14ac:dyDescent="0.2">
      <c r="B54" s="1" t="s">
        <v>182</v>
      </c>
      <c r="C54">
        <f>C36</f>
        <v>2020</v>
      </c>
      <c r="D54">
        <f t="shared" ref="D54:AJ54" si="23">D36</f>
        <v>2021</v>
      </c>
      <c r="E54">
        <f t="shared" si="23"/>
        <v>2022</v>
      </c>
      <c r="F54">
        <f t="shared" si="23"/>
        <v>2023</v>
      </c>
      <c r="G54">
        <f t="shared" si="23"/>
        <v>2024</v>
      </c>
      <c r="H54">
        <f t="shared" si="23"/>
        <v>2025</v>
      </c>
      <c r="I54">
        <f t="shared" si="23"/>
        <v>2026</v>
      </c>
      <c r="J54">
        <f t="shared" si="23"/>
        <v>2027</v>
      </c>
      <c r="K54">
        <f t="shared" si="23"/>
        <v>2028</v>
      </c>
      <c r="L54">
        <f t="shared" si="23"/>
        <v>2029</v>
      </c>
      <c r="M54">
        <f t="shared" si="23"/>
        <v>2030</v>
      </c>
      <c r="N54">
        <f t="shared" si="23"/>
        <v>2031</v>
      </c>
      <c r="O54">
        <f t="shared" si="23"/>
        <v>2032</v>
      </c>
      <c r="P54">
        <f t="shared" si="23"/>
        <v>2033</v>
      </c>
      <c r="Q54">
        <f t="shared" si="23"/>
        <v>2034</v>
      </c>
      <c r="R54">
        <f t="shared" si="23"/>
        <v>2035</v>
      </c>
      <c r="S54">
        <f t="shared" si="23"/>
        <v>2036</v>
      </c>
      <c r="T54">
        <f t="shared" si="23"/>
        <v>2037</v>
      </c>
      <c r="U54">
        <f t="shared" si="23"/>
        <v>2038</v>
      </c>
      <c r="V54">
        <f t="shared" si="23"/>
        <v>2039</v>
      </c>
      <c r="W54">
        <f t="shared" si="23"/>
        <v>2040</v>
      </c>
      <c r="X54">
        <f t="shared" si="23"/>
        <v>2041</v>
      </c>
      <c r="Y54">
        <f t="shared" si="23"/>
        <v>2042</v>
      </c>
      <c r="Z54">
        <f t="shared" si="23"/>
        <v>2043</v>
      </c>
      <c r="AA54">
        <f t="shared" si="23"/>
        <v>2044</v>
      </c>
      <c r="AB54">
        <f t="shared" si="23"/>
        <v>2045</v>
      </c>
      <c r="AC54">
        <f t="shared" si="23"/>
        <v>2046</v>
      </c>
      <c r="AD54">
        <f t="shared" si="23"/>
        <v>2047</v>
      </c>
      <c r="AE54">
        <f t="shared" si="23"/>
        <v>2048</v>
      </c>
      <c r="AF54">
        <f t="shared" si="23"/>
        <v>2049</v>
      </c>
      <c r="AG54">
        <f t="shared" si="23"/>
        <v>2050</v>
      </c>
      <c r="AH54" t="str">
        <f t="shared" si="23"/>
        <v>Growth (2020-2050)</v>
      </c>
      <c r="AI54">
        <f t="shared" si="23"/>
        <v>0</v>
      </c>
      <c r="AJ54">
        <f t="shared" si="23"/>
        <v>0</v>
      </c>
    </row>
    <row r="55" spans="2:36" x14ac:dyDescent="0.2">
      <c r="B55" s="18" t="s">
        <v>185</v>
      </c>
      <c r="C55">
        <f t="shared" ref="C55:AJ55" si="24">C12*C$8</f>
        <v>1.8957424775732124E-5</v>
      </c>
      <c r="D55">
        <f t="shared" si="24"/>
        <v>2.3435204795805631E-5</v>
      </c>
      <c r="E55">
        <f t="shared" si="24"/>
        <v>2.0492800557858929E-5</v>
      </c>
      <c r="F55">
        <f t="shared" si="24"/>
        <v>1.8303625725365037E-5</v>
      </c>
      <c r="G55">
        <f t="shared" si="24"/>
        <v>1.6833098816911169E-5</v>
      </c>
      <c r="H55">
        <f t="shared" si="24"/>
        <v>1.5339637456397435E-5</v>
      </c>
      <c r="I55">
        <f t="shared" si="24"/>
        <v>1.4036381436659096E-5</v>
      </c>
      <c r="J55">
        <f t="shared" si="24"/>
        <v>1.2729810355869628E-5</v>
      </c>
      <c r="K55">
        <f t="shared" si="24"/>
        <v>1.1276869171670745E-5</v>
      </c>
      <c r="L55">
        <f t="shared" si="24"/>
        <v>9.918652856834422E-6</v>
      </c>
      <c r="M55">
        <f t="shared" si="24"/>
        <v>8.8197015899599375E-6</v>
      </c>
      <c r="N55">
        <f t="shared" si="24"/>
        <v>7.3378608458065243E-6</v>
      </c>
      <c r="O55">
        <f t="shared" si="24"/>
        <v>6.3087979603738633E-6</v>
      </c>
      <c r="P55">
        <f t="shared" si="24"/>
        <v>5.3369056212407171E-6</v>
      </c>
      <c r="Q55">
        <f t="shared" si="24"/>
        <v>4.5189801867850024E-6</v>
      </c>
      <c r="R55">
        <f t="shared" si="24"/>
        <v>3.728742623381079E-6</v>
      </c>
      <c r="S55">
        <f t="shared" si="24"/>
        <v>3.1078985373024382E-6</v>
      </c>
      <c r="T55">
        <f t="shared" si="24"/>
        <v>2.585103371965632E-6</v>
      </c>
      <c r="U55">
        <f t="shared" si="24"/>
        <v>2.1451842063079997E-6</v>
      </c>
      <c r="V55">
        <f t="shared" si="24"/>
        <v>1.809610045639348E-6</v>
      </c>
      <c r="W55">
        <f t="shared" si="24"/>
        <v>1.5885058834039225E-6</v>
      </c>
      <c r="X55">
        <f t="shared" si="24"/>
        <v>1.4123220325514198E-6</v>
      </c>
      <c r="Y55">
        <f t="shared" si="24"/>
        <v>1.2581812315907954E-6</v>
      </c>
      <c r="Z55">
        <f t="shared" si="24"/>
        <v>1.1288645219620952E-6</v>
      </c>
      <c r="AA55">
        <f t="shared" si="24"/>
        <v>1.0134989880900727E-6</v>
      </c>
      <c r="AB55">
        <f t="shared" si="24"/>
        <v>9.1234970399632316E-7</v>
      </c>
      <c r="AC55">
        <f t="shared" si="24"/>
        <v>8.171228083076714E-7</v>
      </c>
      <c r="AD55">
        <f t="shared" si="24"/>
        <v>7.3682350044191063E-7</v>
      </c>
      <c r="AE55">
        <f t="shared" si="24"/>
        <v>6.6256663808944659E-7</v>
      </c>
      <c r="AF55">
        <f t="shared" si="24"/>
        <v>6.0010680737863072E-7</v>
      </c>
      <c r="AG55">
        <f t="shared" si="24"/>
        <v>5.4139541855256609E-7</v>
      </c>
      <c r="AH55">
        <f t="shared" si="24"/>
        <v>1.1712962962962963E-4</v>
      </c>
      <c r="AI55" t="e">
        <f t="shared" si="24"/>
        <v>#N/A</v>
      </c>
      <c r="AJ55" t="e">
        <f t="shared" si="24"/>
        <v>#N/A</v>
      </c>
    </row>
    <row r="56" spans="2:36" x14ac:dyDescent="0.2">
      <c r="B56" s="18" t="s">
        <v>186</v>
      </c>
      <c r="C56">
        <f t="shared" ref="C56:AJ56" si="25">C17*C$8</f>
        <v>4.9849933908615924E-5</v>
      </c>
      <c r="D56">
        <f t="shared" si="25"/>
        <v>4.1417525697473217E-5</v>
      </c>
      <c r="E56">
        <f t="shared" si="25"/>
        <v>3.9304837196088789E-5</v>
      </c>
      <c r="F56">
        <f t="shared" si="25"/>
        <v>3.636267705769569E-5</v>
      </c>
      <c r="G56">
        <f t="shared" si="25"/>
        <v>3.309558771481145E-5</v>
      </c>
      <c r="H56">
        <f t="shared" si="25"/>
        <v>3.0118410420319226E-5</v>
      </c>
      <c r="I56">
        <f t="shared" si="25"/>
        <v>2.7035800563905659E-5</v>
      </c>
      <c r="J56">
        <f t="shared" si="25"/>
        <v>2.3955014741658642E-5</v>
      </c>
      <c r="K56">
        <f t="shared" si="25"/>
        <v>2.1197490060475595E-5</v>
      </c>
      <c r="L56">
        <f t="shared" si="25"/>
        <v>1.8490950314136432E-5</v>
      </c>
      <c r="M56">
        <f t="shared" si="25"/>
        <v>1.5871848759125033E-5</v>
      </c>
      <c r="N56">
        <f t="shared" si="25"/>
        <v>1.3684373385133613E-5</v>
      </c>
      <c r="O56">
        <f t="shared" si="25"/>
        <v>1.1571336757554646E-5</v>
      </c>
      <c r="P56">
        <f t="shared" si="25"/>
        <v>9.7919389389868449E-6</v>
      </c>
      <c r="Q56">
        <f t="shared" si="25"/>
        <v>8.197175113614513E-6</v>
      </c>
      <c r="R56">
        <f t="shared" si="25"/>
        <v>6.8676269038859956E-6</v>
      </c>
      <c r="S56">
        <f t="shared" si="25"/>
        <v>5.6571484047044183E-6</v>
      </c>
      <c r="T56">
        <f t="shared" si="25"/>
        <v>4.6703423921972397E-6</v>
      </c>
      <c r="U56">
        <f t="shared" si="25"/>
        <v>3.8602185593412958E-6</v>
      </c>
      <c r="V56">
        <f t="shared" si="25"/>
        <v>3.2659051341407652E-6</v>
      </c>
      <c r="W56">
        <f t="shared" si="25"/>
        <v>2.8442795122929504E-6</v>
      </c>
      <c r="X56">
        <f t="shared" si="25"/>
        <v>2.5241784092765167E-6</v>
      </c>
      <c r="Y56">
        <f t="shared" si="25"/>
        <v>2.2491686394208782E-6</v>
      </c>
      <c r="Z56">
        <f t="shared" si="25"/>
        <v>2.007654091921844E-6</v>
      </c>
      <c r="AA56">
        <f t="shared" si="25"/>
        <v>1.7960215204490992E-6</v>
      </c>
      <c r="AB56">
        <f t="shared" si="25"/>
        <v>1.6092375881677125E-6</v>
      </c>
      <c r="AC56">
        <f t="shared" si="25"/>
        <v>1.446252083118985E-6</v>
      </c>
      <c r="AD56">
        <f t="shared" si="25"/>
        <v>1.299088230493672E-6</v>
      </c>
      <c r="AE56">
        <f t="shared" si="25"/>
        <v>1.1691699970208708E-6</v>
      </c>
      <c r="AF56">
        <f t="shared" si="25"/>
        <v>1.05115546735005E-6</v>
      </c>
      <c r="AG56">
        <f t="shared" si="25"/>
        <v>9.4754728895803687E-7</v>
      </c>
      <c r="AH56">
        <f t="shared" si="25"/>
        <v>-3.1944444444444448E-5</v>
      </c>
      <c r="AI56" t="e">
        <f t="shared" si="25"/>
        <v>#N/A</v>
      </c>
      <c r="AJ56" t="e">
        <f t="shared" si="25"/>
        <v>#N/A</v>
      </c>
    </row>
    <row r="57" spans="2:36" x14ac:dyDescent="0.2">
      <c r="B57" s="1"/>
    </row>
    <row r="58" spans="2:36" x14ac:dyDescent="0.2">
      <c r="B58" s="5" t="s">
        <v>187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2:36" x14ac:dyDescent="0.2">
      <c r="B59" t="s">
        <v>169</v>
      </c>
      <c r="C59">
        <f>C13*C$8+SUM(C$55:C$56)*C13/SUM(C$13:C$16,C18:C19)</f>
        <v>1.8976512251121531E-4</v>
      </c>
      <c r="D59">
        <f t="shared" ref="D59:AJ59" si="26">D13*D$8+SUM(D$55:D$56)*D13/SUM(D$13:D$16)</f>
        <v>2.413988291255507E-4</v>
      </c>
      <c r="E59">
        <f t="shared" si="26"/>
        <v>2.0495706921710909E-4</v>
      </c>
      <c r="F59">
        <f t="shared" si="26"/>
        <v>1.7859543512199907E-4</v>
      </c>
      <c r="G59">
        <f t="shared" si="26"/>
        <v>1.6252067616350524E-4</v>
      </c>
      <c r="H59">
        <f t="shared" si="26"/>
        <v>1.4768165597468986E-4</v>
      </c>
      <c r="I59">
        <f t="shared" si="26"/>
        <v>1.3306416276537199E-4</v>
      </c>
      <c r="J59">
        <f t="shared" si="26"/>
        <v>1.1913498434523847E-4</v>
      </c>
      <c r="K59">
        <f t="shared" si="26"/>
        <v>1.0491036536033518E-4</v>
      </c>
      <c r="L59">
        <f t="shared" si="26"/>
        <v>9.1711602882437308E-5</v>
      </c>
      <c r="M59">
        <f t="shared" si="26"/>
        <v>8.0540592475220521E-5</v>
      </c>
      <c r="N59">
        <f t="shared" si="26"/>
        <v>6.6810323832720329E-5</v>
      </c>
      <c r="O59">
        <f t="shared" si="26"/>
        <v>5.7176776713487848E-5</v>
      </c>
      <c r="P59">
        <f t="shared" si="26"/>
        <v>4.8168597398844345E-5</v>
      </c>
      <c r="Q59">
        <f t="shared" si="26"/>
        <v>4.0656580892333447E-5</v>
      </c>
      <c r="R59">
        <f t="shared" si="26"/>
        <v>3.333793641827648E-5</v>
      </c>
      <c r="S59">
        <f t="shared" si="26"/>
        <v>2.7712372064058872E-5</v>
      </c>
      <c r="T59">
        <f t="shared" si="26"/>
        <v>2.2988648532996055E-5</v>
      </c>
      <c r="U59">
        <f t="shared" si="26"/>
        <v>1.9009337376202655E-5</v>
      </c>
      <c r="V59">
        <f t="shared" si="26"/>
        <v>1.5980321674705793E-5</v>
      </c>
      <c r="W59">
        <f t="shared" si="26"/>
        <v>1.3991892409000833E-5</v>
      </c>
      <c r="X59">
        <f t="shared" si="26"/>
        <v>1.2405700504891372E-5</v>
      </c>
      <c r="Y59">
        <f t="shared" si="26"/>
        <v>1.1017640182486427E-5</v>
      </c>
      <c r="Z59">
        <f t="shared" si="26"/>
        <v>9.8624513488036786E-6</v>
      </c>
      <c r="AA59">
        <f t="shared" si="26"/>
        <v>8.8354411994524361E-6</v>
      </c>
      <c r="AB59">
        <f t="shared" si="26"/>
        <v>7.9376676241755498E-6</v>
      </c>
      <c r="AC59">
        <f t="shared" si="26"/>
        <v>7.088649849396741E-6</v>
      </c>
      <c r="AD59">
        <f t="shared" si="26"/>
        <v>6.3797909384776184E-6</v>
      </c>
      <c r="AE59">
        <f t="shared" si="26"/>
        <v>5.7226591174358578E-6</v>
      </c>
      <c r="AF59">
        <f t="shared" si="26"/>
        <v>5.17620210172935E-6</v>
      </c>
      <c r="AG59">
        <f t="shared" si="26"/>
        <v>4.659582716951726E-6</v>
      </c>
      <c r="AH59">
        <f t="shared" si="26"/>
        <v>1.774691358024691E-5</v>
      </c>
      <c r="AI59" t="e">
        <f t="shared" si="26"/>
        <v>#N/A</v>
      </c>
      <c r="AJ59" t="e">
        <f t="shared" si="26"/>
        <v>#N/A</v>
      </c>
    </row>
    <row r="60" spans="2:36" x14ac:dyDescent="0.2">
      <c r="B60" t="s">
        <v>170</v>
      </c>
      <c r="C60">
        <f t="shared" ref="C60:C62" si="27">C14*C$8+SUM(C$55:C$56)*C14/SUM(C$13:C$16,C19:C20)</f>
        <v>6.4038532197404523E-4</v>
      </c>
      <c r="D60">
        <f t="shared" ref="D60:AJ60" si="28">D14*D$8+SUM(D$55:D$56)*D14/SUM(D$13:D$16)</f>
        <v>7.4098999147916879E-4</v>
      </c>
      <c r="E60">
        <f t="shared" si="28"/>
        <v>6.5228971164845882E-4</v>
      </c>
      <c r="F60">
        <f t="shared" si="28"/>
        <v>5.732199758652672E-4</v>
      </c>
      <c r="G60">
        <f t="shared" si="28"/>
        <v>5.1856374612657848E-4</v>
      </c>
      <c r="H60">
        <f t="shared" si="28"/>
        <v>4.676924080488861E-4</v>
      </c>
      <c r="I60">
        <f t="shared" si="28"/>
        <v>4.2284589795085363E-4</v>
      </c>
      <c r="J60">
        <f t="shared" si="28"/>
        <v>3.7926266714839024E-4</v>
      </c>
      <c r="K60">
        <f t="shared" si="28"/>
        <v>3.3353535749843877E-4</v>
      </c>
      <c r="L60">
        <f t="shared" si="28"/>
        <v>2.9133653720791379E-4</v>
      </c>
      <c r="M60">
        <f t="shared" si="28"/>
        <v>2.5503984711574618E-4</v>
      </c>
      <c r="N60">
        <f t="shared" si="28"/>
        <v>2.1243435562009032E-4</v>
      </c>
      <c r="O60">
        <f t="shared" si="28"/>
        <v>1.8136813986291249E-4</v>
      </c>
      <c r="P60">
        <f t="shared" si="28"/>
        <v>1.5279636692274131E-4</v>
      </c>
      <c r="Q60">
        <f t="shared" si="28"/>
        <v>1.2877203053576969E-4</v>
      </c>
      <c r="R60">
        <f t="shared" si="28"/>
        <v>1.0592643658282153E-4</v>
      </c>
      <c r="S60">
        <f t="shared" si="28"/>
        <v>8.7858625167025486E-5</v>
      </c>
      <c r="T60">
        <f t="shared" si="28"/>
        <v>7.2771369037763454E-5</v>
      </c>
      <c r="U60">
        <f t="shared" si="28"/>
        <v>6.0176310009281044E-5</v>
      </c>
      <c r="V60">
        <f t="shared" si="28"/>
        <v>5.0608485109102601E-5</v>
      </c>
      <c r="W60">
        <f t="shared" si="28"/>
        <v>4.4262085190108939E-5</v>
      </c>
      <c r="X60">
        <f t="shared" si="28"/>
        <v>3.9233550355671567E-5</v>
      </c>
      <c r="Y60">
        <f t="shared" si="28"/>
        <v>3.4855866270434818E-5</v>
      </c>
      <c r="Z60">
        <f t="shared" si="28"/>
        <v>3.1169366886294585E-5</v>
      </c>
      <c r="AA60">
        <f t="shared" si="28"/>
        <v>2.7907856892716359E-5</v>
      </c>
      <c r="AB60">
        <f t="shared" si="28"/>
        <v>2.5056643151851534E-5</v>
      </c>
      <c r="AC60">
        <f t="shared" si="28"/>
        <v>2.2391829810803936E-5</v>
      </c>
      <c r="AD60">
        <f t="shared" si="28"/>
        <v>2.0137618237504956E-5</v>
      </c>
      <c r="AE60">
        <f t="shared" si="28"/>
        <v>1.8071400181027971E-5</v>
      </c>
      <c r="AF60">
        <f t="shared" si="28"/>
        <v>1.6324829819963983E-5</v>
      </c>
      <c r="AG60">
        <f t="shared" si="28"/>
        <v>1.4699449993532262E-5</v>
      </c>
      <c r="AH60">
        <f t="shared" si="28"/>
        <v>1.0648148148148148E-5</v>
      </c>
      <c r="AI60" t="e">
        <f t="shared" si="28"/>
        <v>#N/A</v>
      </c>
      <c r="AJ60" t="e">
        <f t="shared" si="28"/>
        <v>#N/A</v>
      </c>
    </row>
    <row r="61" spans="2:36" x14ac:dyDescent="0.2">
      <c r="B61" t="s">
        <v>171</v>
      </c>
      <c r="C61">
        <f t="shared" si="27"/>
        <v>2.0171710757510048E-3</v>
      </c>
      <c r="D61">
        <f t="shared" ref="D61:AJ61" si="29">D15*D$8+SUM(D$55:D$56)*D15/SUM(D$13:D$16)</f>
        <v>1.6034907897371023E-3</v>
      </c>
      <c r="E61">
        <f t="shared" si="29"/>
        <v>1.5020638152287052E-3</v>
      </c>
      <c r="F61">
        <f t="shared" si="29"/>
        <v>1.4137029622503141E-3</v>
      </c>
      <c r="G61">
        <f t="shared" si="29"/>
        <v>1.2804158649374576E-3</v>
      </c>
      <c r="H61">
        <f t="shared" si="29"/>
        <v>1.1548161704972759E-3</v>
      </c>
      <c r="I61">
        <f t="shared" si="29"/>
        <v>1.0338119883025114E-3</v>
      </c>
      <c r="J61">
        <f t="shared" si="29"/>
        <v>9.1360851313684248E-4</v>
      </c>
      <c r="K61">
        <f t="shared" si="29"/>
        <v>8.0808816605866063E-4</v>
      </c>
      <c r="L61">
        <f t="shared" si="29"/>
        <v>7.0295176535396797E-4</v>
      </c>
      <c r="M61">
        <f t="shared" si="29"/>
        <v>5.9665483033867538E-4</v>
      </c>
      <c r="N61">
        <f t="shared" si="29"/>
        <v>5.1950126049985293E-4</v>
      </c>
      <c r="O61">
        <f t="shared" si="29"/>
        <v>4.3668107488099102E-4</v>
      </c>
      <c r="P61">
        <f t="shared" si="29"/>
        <v>3.6944028687188878E-4</v>
      </c>
      <c r="Q61">
        <f t="shared" si="29"/>
        <v>3.0821047431037646E-4</v>
      </c>
      <c r="R61">
        <f t="shared" si="29"/>
        <v>2.5957618394364246E-4</v>
      </c>
      <c r="S61">
        <f t="shared" si="29"/>
        <v>2.1295776218195793E-4</v>
      </c>
      <c r="T61">
        <f t="shared" si="29"/>
        <v>1.75409191149342E-4</v>
      </c>
      <c r="U61">
        <f t="shared" si="29"/>
        <v>1.4488594170165503E-4</v>
      </c>
      <c r="V61">
        <f t="shared" si="29"/>
        <v>1.2266267601356991E-4</v>
      </c>
      <c r="W61">
        <f t="shared" si="29"/>
        <v>1.0654843625385137E-4</v>
      </c>
      <c r="X61">
        <f t="shared" si="29"/>
        <v>9.4518444039439175E-5</v>
      </c>
      <c r="Y61">
        <f t="shared" si="29"/>
        <v>8.4245612341268434E-5</v>
      </c>
      <c r="Z61">
        <f t="shared" si="29"/>
        <v>7.5071353396684841E-5</v>
      </c>
      <c r="AA61">
        <f t="shared" si="29"/>
        <v>6.7103561977236933E-5</v>
      </c>
      <c r="AB61">
        <f t="shared" si="29"/>
        <v>6.0023544163297313E-5</v>
      </c>
      <c r="AC61">
        <f t="shared" si="29"/>
        <v>5.4032653737265995E-5</v>
      </c>
      <c r="AD61">
        <f t="shared" si="29"/>
        <v>4.8482613126805316E-5</v>
      </c>
      <c r="AE61">
        <f t="shared" si="29"/>
        <v>4.3624595265034965E-5</v>
      </c>
      <c r="AF61">
        <f t="shared" si="29"/>
        <v>3.9133882629271279E-5</v>
      </c>
      <c r="AG61">
        <f t="shared" si="29"/>
        <v>3.5285720672110772E-5</v>
      </c>
      <c r="AH61">
        <f t="shared" si="29"/>
        <v>-2.4845679012345682E-5</v>
      </c>
      <c r="AI61" t="e">
        <f t="shared" si="29"/>
        <v>#N/A</v>
      </c>
      <c r="AJ61" t="e">
        <f t="shared" si="29"/>
        <v>#N/A</v>
      </c>
    </row>
    <row r="62" spans="2:36" x14ac:dyDescent="0.2">
      <c r="B62" t="s">
        <v>172</v>
      </c>
      <c r="C62">
        <f t="shared" si="27"/>
        <v>8.3447042634157242E-4</v>
      </c>
      <c r="D62">
        <f t="shared" ref="D62:AJ62" si="30">D16*D$8+SUM(D$55:D$56)*D16/SUM(D$13:D$16)</f>
        <v>5.4827977651207788E-4</v>
      </c>
      <c r="E62">
        <f t="shared" si="30"/>
        <v>5.4146903307901342E-4</v>
      </c>
      <c r="F62">
        <f t="shared" si="30"/>
        <v>5.1394359913492017E-4</v>
      </c>
      <c r="G62">
        <f t="shared" si="30"/>
        <v>4.624902636022548E-4</v>
      </c>
      <c r="H62">
        <f t="shared" si="30"/>
        <v>4.1653641381123892E-4</v>
      </c>
      <c r="I62">
        <f t="shared" si="30"/>
        <v>3.6894132505378387E-4</v>
      </c>
      <c r="J62">
        <f t="shared" si="30"/>
        <v>3.23251216914539E-4</v>
      </c>
      <c r="K62">
        <f t="shared" si="30"/>
        <v>2.8559812101444583E-4</v>
      </c>
      <c r="L62">
        <f t="shared" si="30"/>
        <v>2.4717483313081078E-4</v>
      </c>
      <c r="M62">
        <f t="shared" si="30"/>
        <v>2.071954151952026E-4</v>
      </c>
      <c r="N62">
        <f t="shared" si="30"/>
        <v>1.8224631909296535E-4</v>
      </c>
      <c r="O62">
        <f t="shared" si="30"/>
        <v>1.5205906756737443E-4</v>
      </c>
      <c r="P62">
        <f t="shared" si="30"/>
        <v>1.2849296894292854E-4</v>
      </c>
      <c r="Q62">
        <f t="shared" si="30"/>
        <v>1.066747929093927E-4</v>
      </c>
      <c r="R62">
        <f t="shared" si="30"/>
        <v>9.036232721846455E-5</v>
      </c>
      <c r="S62">
        <f t="shared" si="30"/>
        <v>7.3712764927641995E-5</v>
      </c>
      <c r="T62">
        <f t="shared" si="30"/>
        <v>6.0483891742925043E-5</v>
      </c>
      <c r="U62">
        <f t="shared" si="30"/>
        <v>4.9842228065016594E-5</v>
      </c>
      <c r="V62">
        <f t="shared" si="30"/>
        <v>4.2225567566316973E-5</v>
      </c>
      <c r="W62">
        <f t="shared" si="30"/>
        <v>3.6544212659234522E-5</v>
      </c>
      <c r="X62">
        <f t="shared" si="30"/>
        <v>3.2375540144737498E-5</v>
      </c>
      <c r="Y62">
        <f t="shared" si="30"/>
        <v>2.88423380197562E-5</v>
      </c>
      <c r="Z62">
        <f t="shared" si="30"/>
        <v>2.5638188294820238E-5</v>
      </c>
      <c r="AA62">
        <f t="shared" si="30"/>
        <v>2.2869458775672431E-5</v>
      </c>
      <c r="AB62">
        <f t="shared" si="30"/>
        <v>2.0411428838235781E-5</v>
      </c>
      <c r="AC62">
        <f t="shared" si="30"/>
        <v>1.8389307855673713E-5</v>
      </c>
      <c r="AD62">
        <f t="shared" si="30"/>
        <v>1.6467268686691535E-5</v>
      </c>
      <c r="AE62">
        <f t="shared" si="30"/>
        <v>1.4822851545023605E-5</v>
      </c>
      <c r="AF62">
        <f t="shared" si="30"/>
        <v>1.3250159075760804E-5</v>
      </c>
      <c r="AG62">
        <f t="shared" si="30"/>
        <v>1.1948652869392386E-5</v>
      </c>
      <c r="AH62">
        <f t="shared" si="30"/>
        <v>-4.6141975308641985E-5</v>
      </c>
      <c r="AI62" t="e">
        <f t="shared" si="30"/>
        <v>#N/A</v>
      </c>
      <c r="AJ62" t="e">
        <f t="shared" si="30"/>
        <v>#N/A</v>
      </c>
    </row>
    <row r="63" spans="2:36" x14ac:dyDescent="0.2">
      <c r="B63" s="5" t="s">
        <v>188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2:36" x14ac:dyDescent="0.2">
      <c r="B64" s="5" t="s">
        <v>202</v>
      </c>
      <c r="C64">
        <f>C18*C$8+SUM(C$55:C$56)*C18/SUM(C$13:C$16,$C$23:$C$24)</f>
        <v>9.8117358574032506E-4</v>
      </c>
      <c r="D64">
        <f t="shared" ref="D64:AJ64" si="31">D18*D$8+SUM(D$55:D$56)*D18/SUM(D$13:D$16,$C$23:$C$24)</f>
        <v>1.2689950582252774E-3</v>
      </c>
      <c r="E64">
        <f t="shared" si="31"/>
        <v>1.1398897371672004E-3</v>
      </c>
      <c r="F64">
        <f t="shared" si="31"/>
        <v>1.0119294878426339E-3</v>
      </c>
      <c r="G64">
        <f t="shared" si="31"/>
        <v>9.344225515465572E-4</v>
      </c>
      <c r="H64">
        <f t="shared" si="31"/>
        <v>8.5230447856012536E-4</v>
      </c>
      <c r="I64">
        <f t="shared" si="31"/>
        <v>7.779962274305659E-4</v>
      </c>
      <c r="J64">
        <f t="shared" si="31"/>
        <v>7.087261293258955E-4</v>
      </c>
      <c r="K64">
        <f t="shared" si="31"/>
        <v>6.2878430956394519E-4</v>
      </c>
      <c r="L64">
        <f t="shared" si="31"/>
        <v>5.541862351173747E-4</v>
      </c>
      <c r="M64">
        <f t="shared" si="31"/>
        <v>4.8943745541721599E-4</v>
      </c>
      <c r="N64">
        <f t="shared" si="31"/>
        <v>4.0921715757064389E-4</v>
      </c>
      <c r="O64">
        <f t="shared" si="31"/>
        <v>3.5215022512339987E-4</v>
      </c>
      <c r="P64">
        <f t="shared" si="31"/>
        <v>2.9840960685300022E-4</v>
      </c>
      <c r="Q64">
        <f t="shared" si="31"/>
        <v>2.5325769292947384E-4</v>
      </c>
      <c r="R64">
        <f t="shared" si="31"/>
        <v>2.0903090106830926E-4</v>
      </c>
      <c r="S64">
        <f t="shared" si="31"/>
        <v>1.7442433406896459E-4</v>
      </c>
      <c r="T64">
        <f t="shared" si="31"/>
        <v>1.4523962925048966E-4</v>
      </c>
      <c r="U64">
        <f t="shared" si="31"/>
        <v>1.2065729673779125E-4</v>
      </c>
      <c r="V64">
        <f t="shared" si="31"/>
        <v>1.0186468253062452E-4</v>
      </c>
      <c r="W64">
        <f t="shared" si="31"/>
        <v>8.9505616690994838E-5</v>
      </c>
      <c r="X64">
        <f t="shared" si="31"/>
        <v>7.9649332135318105E-5</v>
      </c>
      <c r="Y64">
        <f t="shared" si="31"/>
        <v>7.1011046072599039E-5</v>
      </c>
      <c r="Z64">
        <f t="shared" si="31"/>
        <v>6.3746382288459104E-5</v>
      </c>
      <c r="AA64">
        <f t="shared" si="31"/>
        <v>5.7284695427874631E-5</v>
      </c>
      <c r="AB64">
        <f t="shared" si="31"/>
        <v>5.1620486740803096E-5</v>
      </c>
      <c r="AC64">
        <f t="shared" si="31"/>
        <v>4.6256292680402354E-5</v>
      </c>
      <c r="AD64">
        <f t="shared" si="31"/>
        <v>4.1736123624430993E-5</v>
      </c>
      <c r="AE64">
        <f t="shared" si="31"/>
        <v>3.7560802594284442E-5</v>
      </c>
      <c r="AF64">
        <f t="shared" si="31"/>
        <v>3.4046396549390356E-5</v>
      </c>
      <c r="AG64">
        <f t="shared" si="31"/>
        <v>3.0745739179925972E-5</v>
      </c>
      <c r="AH64">
        <f t="shared" si="31"/>
        <v>1.4912761090455788E-4</v>
      </c>
      <c r="AI64" t="e">
        <f t="shared" si="31"/>
        <v>#N/A</v>
      </c>
      <c r="AJ64" t="e">
        <f t="shared" si="31"/>
        <v>#N/A</v>
      </c>
    </row>
    <row r="65" spans="2:36" x14ac:dyDescent="0.2">
      <c r="B65" s="5" t="s">
        <v>203</v>
      </c>
      <c r="C65">
        <f>C19*C$8+SUM(C$55:C$56)*C19/SUM(C$13:C$16,$C$23:$C$24)</f>
        <v>2.7279610918167554E-4</v>
      </c>
      <c r="D65">
        <f t="shared" ref="D65:AJ65" si="32">D19*D$8+SUM(D$55:D$56)*D19/SUM(D$13:D$16,$C$23:$C$24)</f>
        <v>2.2763293958891502E-4</v>
      </c>
      <c r="E65">
        <f t="shared" si="32"/>
        <v>2.2435569403533512E-4</v>
      </c>
      <c r="F65">
        <f t="shared" si="32"/>
        <v>2.1458629584846409E-4</v>
      </c>
      <c r="G65">
        <f t="shared" si="32"/>
        <v>1.9940983644180151E-4</v>
      </c>
      <c r="H65">
        <f t="shared" si="32"/>
        <v>1.8360594696014776E-4</v>
      </c>
      <c r="I65">
        <f t="shared" si="32"/>
        <v>1.666428241580662E-4</v>
      </c>
      <c r="J65">
        <f t="shared" si="32"/>
        <v>1.5023353002500159E-4</v>
      </c>
      <c r="K65">
        <f t="shared" si="32"/>
        <v>1.345132952128623E-4</v>
      </c>
      <c r="L65">
        <f t="shared" si="32"/>
        <v>1.1840149010360845E-4</v>
      </c>
      <c r="M65">
        <f t="shared" si="32"/>
        <v>1.0171761553419974E-4</v>
      </c>
      <c r="N65">
        <f t="shared" si="32"/>
        <v>8.9183829143155681E-5</v>
      </c>
      <c r="O65">
        <f t="shared" si="32"/>
        <v>7.5706453497705043E-5</v>
      </c>
      <c r="P65">
        <f t="shared" si="32"/>
        <v>6.4565183526588569E-5</v>
      </c>
      <c r="Q65">
        <f t="shared" si="32"/>
        <v>5.438167263403098E-5</v>
      </c>
      <c r="R65">
        <f t="shared" si="32"/>
        <v>4.6090056123031021E-5</v>
      </c>
      <c r="S65">
        <f t="shared" si="32"/>
        <v>3.8107059652917452E-5</v>
      </c>
      <c r="T65">
        <f t="shared" si="32"/>
        <v>3.1634174881765938E-5</v>
      </c>
      <c r="U65">
        <f t="shared" si="32"/>
        <v>2.6257274520864973E-5</v>
      </c>
      <c r="V65">
        <f t="shared" si="32"/>
        <v>2.2366051985996748E-5</v>
      </c>
      <c r="W65">
        <f t="shared" si="32"/>
        <v>1.954573987838258E-5</v>
      </c>
      <c r="X65">
        <f t="shared" si="32"/>
        <v>1.7437516741376992E-5</v>
      </c>
      <c r="Y65">
        <f t="shared" si="32"/>
        <v>1.5606498969634534E-5</v>
      </c>
      <c r="Z65">
        <f t="shared" si="32"/>
        <v>1.3995360159602832E-5</v>
      </c>
      <c r="AA65">
        <f t="shared" si="32"/>
        <v>1.2556356827015336E-5</v>
      </c>
      <c r="AB65">
        <f t="shared" si="32"/>
        <v>1.1285120939107805E-5</v>
      </c>
      <c r="AC65">
        <f t="shared" si="32"/>
        <v>1.0198791206049101E-5</v>
      </c>
      <c r="AD65">
        <f t="shared" si="32"/>
        <v>9.1911349542020787E-6</v>
      </c>
      <c r="AE65">
        <f t="shared" si="32"/>
        <v>8.3042641288877784E-6</v>
      </c>
      <c r="AF65">
        <f t="shared" si="32"/>
        <v>7.4816941213494587E-6</v>
      </c>
      <c r="AG65">
        <f t="shared" si="32"/>
        <v>6.7792932442662378E-6</v>
      </c>
      <c r="AH65">
        <f t="shared" si="32"/>
        <v>6.3911833244810517E-5</v>
      </c>
      <c r="AI65" t="e">
        <f t="shared" si="32"/>
        <v>#N/A</v>
      </c>
      <c r="AJ65" t="e">
        <f t="shared" si="32"/>
        <v>#N/A</v>
      </c>
    </row>
    <row r="66" spans="2:36" x14ac:dyDescent="0.2">
      <c r="B66" t="s">
        <v>167</v>
      </c>
      <c r="C66">
        <f t="shared" ref="C66:E66" si="33">C22*C$9</f>
        <v>4.1893915338338576E-2</v>
      </c>
      <c r="D66">
        <f t="shared" si="33"/>
        <v>5.0629247952041941E-3</v>
      </c>
      <c r="E66">
        <f t="shared" si="33"/>
        <v>4.8083671994421408E-3</v>
      </c>
      <c r="F66">
        <f t="shared" ref="F66:AJ66" si="34">F22*F$9</f>
        <v>4.690546374274635E-3</v>
      </c>
      <c r="G66">
        <f t="shared" si="34"/>
        <v>4.7380069011830886E-3</v>
      </c>
      <c r="H66">
        <f t="shared" si="34"/>
        <v>4.7687203625436025E-3</v>
      </c>
      <c r="I66">
        <f t="shared" si="34"/>
        <v>4.8455436185633402E-3</v>
      </c>
      <c r="J66">
        <f t="shared" si="34"/>
        <v>4.9202001896441298E-3</v>
      </c>
      <c r="K66">
        <f t="shared" si="34"/>
        <v>4.9276031308283291E-3</v>
      </c>
      <c r="L66">
        <f t="shared" si="34"/>
        <v>4.9618013471431658E-3</v>
      </c>
      <c r="M66">
        <f t="shared" si="34"/>
        <v>5.1159302984100392E-3</v>
      </c>
      <c r="N66">
        <f t="shared" si="34"/>
        <v>4.9796921391541933E-3</v>
      </c>
      <c r="O66">
        <f t="shared" si="34"/>
        <v>5.0479212020396258E-3</v>
      </c>
      <c r="P66">
        <f t="shared" si="34"/>
        <v>5.0485730943787589E-3</v>
      </c>
      <c r="Q66">
        <f t="shared" si="34"/>
        <v>5.0904410198132138E-3</v>
      </c>
      <c r="R66">
        <f t="shared" si="34"/>
        <v>5.0338112573766183E-3</v>
      </c>
      <c r="S66">
        <f t="shared" si="34"/>
        <v>5.080862101462697E-3</v>
      </c>
      <c r="T66">
        <f t="shared" si="34"/>
        <v>5.1099648966280347E-3</v>
      </c>
      <c r="U66">
        <f t="shared" si="34"/>
        <v>5.1246548157936923E-3</v>
      </c>
      <c r="V66">
        <f t="shared" si="34"/>
        <v>5.1147703899543599E-3</v>
      </c>
      <c r="W66">
        <f t="shared" si="34"/>
        <v>5.1457314941165955E-3</v>
      </c>
      <c r="X66">
        <f t="shared" si="34"/>
        <v>5.1525776779674489E-3</v>
      </c>
      <c r="Y66">
        <f t="shared" si="34"/>
        <v>5.1519418187684091E-3</v>
      </c>
      <c r="Z66">
        <f t="shared" si="34"/>
        <v>5.172351135478038E-3</v>
      </c>
      <c r="AA66">
        <f t="shared" si="34"/>
        <v>5.1856465010119094E-3</v>
      </c>
      <c r="AB66">
        <f t="shared" si="34"/>
        <v>5.2037476502960036E-3</v>
      </c>
      <c r="AC66">
        <f t="shared" si="34"/>
        <v>5.1897428771916915E-3</v>
      </c>
      <c r="AD66">
        <f t="shared" si="34"/>
        <v>5.2045931764995584E-3</v>
      </c>
      <c r="AE66">
        <f t="shared" si="34"/>
        <v>5.2021774333619094E-3</v>
      </c>
      <c r="AF66">
        <f t="shared" si="34"/>
        <v>5.2302898931926214E-3</v>
      </c>
      <c r="AG66">
        <f t="shared" si="34"/>
        <v>5.2305686045814479E-3</v>
      </c>
      <c r="AH66">
        <f t="shared" si="34"/>
        <v>-7.1296296296296285E-6</v>
      </c>
      <c r="AI66" t="e">
        <f t="shared" si="34"/>
        <v>#N/A</v>
      </c>
      <c r="AJ66" t="e">
        <f t="shared" si="34"/>
        <v>#N/A</v>
      </c>
    </row>
    <row r="67" spans="2:36" x14ac:dyDescent="0.2">
      <c r="B67" t="s">
        <v>174</v>
      </c>
      <c r="C67">
        <f t="shared" ref="C67:E71" si="35">C23*C$9</f>
        <v>0.19256903514362339</v>
      </c>
      <c r="D67">
        <f t="shared" si="35"/>
        <v>5.1072496249705578E-2</v>
      </c>
      <c r="E67">
        <f t="shared" si="35"/>
        <v>4.7099137984095069E-2</v>
      </c>
      <c r="F67">
        <f t="shared" ref="F67:AJ67" si="36">F23*F$9</f>
        <v>4.4833698263587941E-2</v>
      </c>
      <c r="G67">
        <f t="shared" si="36"/>
        <v>4.4802406879746855E-2</v>
      </c>
      <c r="H67">
        <f t="shared" si="36"/>
        <v>4.4956238375569002E-2</v>
      </c>
      <c r="I67">
        <f t="shared" si="36"/>
        <v>4.4972256125542044E-2</v>
      </c>
      <c r="J67">
        <f t="shared" si="36"/>
        <v>4.5073403631112147E-2</v>
      </c>
      <c r="K67">
        <f t="shared" si="36"/>
        <v>4.4870563266069467E-2</v>
      </c>
      <c r="L67">
        <f t="shared" si="36"/>
        <v>4.4901022747262882E-2</v>
      </c>
      <c r="M67">
        <f t="shared" si="36"/>
        <v>4.5705754728341749E-2</v>
      </c>
      <c r="N67">
        <f t="shared" si="36"/>
        <v>4.4367881392130076E-2</v>
      </c>
      <c r="O67">
        <f t="shared" si="36"/>
        <v>4.4760638986533076E-2</v>
      </c>
      <c r="P67">
        <f t="shared" si="36"/>
        <v>4.4579874094085745E-2</v>
      </c>
      <c r="Q67">
        <f t="shared" si="36"/>
        <v>4.4801248209655184E-2</v>
      </c>
      <c r="R67">
        <f t="shared" si="36"/>
        <v>4.4031434179303032E-2</v>
      </c>
      <c r="S67">
        <f t="shared" si="36"/>
        <v>4.4317591494586486E-2</v>
      </c>
      <c r="T67">
        <f t="shared" si="36"/>
        <v>4.4447474265181329E-2</v>
      </c>
      <c r="U67">
        <f t="shared" si="36"/>
        <v>4.4415997431403259E-2</v>
      </c>
      <c r="V67">
        <f t="shared" si="36"/>
        <v>4.417719007317053E-2</v>
      </c>
      <c r="W67">
        <f t="shared" si="36"/>
        <v>4.432682614879041E-2</v>
      </c>
      <c r="X67">
        <f t="shared" si="36"/>
        <v>4.4261807834254645E-2</v>
      </c>
      <c r="Y67">
        <f t="shared" si="36"/>
        <v>4.4119105454713897E-2</v>
      </c>
      <c r="Z67">
        <f t="shared" si="36"/>
        <v>4.4188865789553153E-2</v>
      </c>
      <c r="AA67">
        <f t="shared" si="36"/>
        <v>4.4204900455852153E-2</v>
      </c>
      <c r="AB67">
        <f t="shared" si="36"/>
        <v>4.4267428790527932E-2</v>
      </c>
      <c r="AC67">
        <f t="shared" si="36"/>
        <v>4.4021728797527589E-2</v>
      </c>
      <c r="AD67">
        <f t="shared" si="36"/>
        <v>4.4060952212733789E-2</v>
      </c>
      <c r="AE67">
        <f t="shared" si="36"/>
        <v>4.3931014799690797E-2</v>
      </c>
      <c r="AF67">
        <f t="shared" si="36"/>
        <v>4.4105449481172808E-2</v>
      </c>
      <c r="AG67">
        <f t="shared" si="36"/>
        <v>4.4010964599545177E-2</v>
      </c>
      <c r="AH67">
        <f t="shared" si="36"/>
        <v>-3.2407407407407406E-6</v>
      </c>
      <c r="AI67" t="e">
        <f t="shared" si="36"/>
        <v>#N/A</v>
      </c>
      <c r="AJ67" t="e">
        <f t="shared" si="36"/>
        <v>#N/A</v>
      </c>
    </row>
    <row r="68" spans="2:36" x14ac:dyDescent="0.2">
      <c r="B68" t="s">
        <v>175</v>
      </c>
      <c r="C68">
        <f t="shared" si="35"/>
        <v>2.9203700689708942E-2</v>
      </c>
      <c r="D68">
        <f t="shared" si="35"/>
        <v>0.15677047273997577</v>
      </c>
      <c r="E68">
        <f t="shared" si="35"/>
        <v>0.1498961868057965</v>
      </c>
      <c r="F68">
        <f t="shared" ref="F68:AJ68" si="37">F24*F$9</f>
        <v>0.14389825484088717</v>
      </c>
      <c r="G68">
        <f t="shared" si="37"/>
        <v>0.14295352748640469</v>
      </c>
      <c r="H68">
        <f t="shared" si="37"/>
        <v>0.14237172006178653</v>
      </c>
      <c r="I68">
        <f t="shared" si="37"/>
        <v>0.14291101096702899</v>
      </c>
      <c r="J68">
        <f t="shared" si="37"/>
        <v>0.14348983526999357</v>
      </c>
      <c r="K68">
        <f t="shared" si="37"/>
        <v>0.1426543441031915</v>
      </c>
      <c r="L68">
        <f t="shared" si="37"/>
        <v>0.14263526176780403</v>
      </c>
      <c r="M68">
        <f t="shared" si="37"/>
        <v>0.1447318468859346</v>
      </c>
      <c r="N68">
        <f t="shared" si="37"/>
        <v>0.14107493801953003</v>
      </c>
      <c r="O68">
        <f t="shared" si="37"/>
        <v>0.14198341177472867</v>
      </c>
      <c r="P68">
        <f t="shared" si="37"/>
        <v>0.14141252117116782</v>
      </c>
      <c r="Q68">
        <f t="shared" si="37"/>
        <v>0.14189948037618172</v>
      </c>
      <c r="R68">
        <f t="shared" si="37"/>
        <v>0.13990346798092995</v>
      </c>
      <c r="S68">
        <f t="shared" si="37"/>
        <v>0.1405034058588612</v>
      </c>
      <c r="T68">
        <f t="shared" si="37"/>
        <v>0.14070003062187231</v>
      </c>
      <c r="U68">
        <f t="shared" si="37"/>
        <v>0.14060410302094786</v>
      </c>
      <c r="V68">
        <f t="shared" si="37"/>
        <v>0.13990586118919335</v>
      </c>
      <c r="W68">
        <f t="shared" si="37"/>
        <v>0.14022390237526255</v>
      </c>
      <c r="X68">
        <f t="shared" si="37"/>
        <v>0.13997983151484225</v>
      </c>
      <c r="Y68">
        <f t="shared" si="37"/>
        <v>0.13957704319888861</v>
      </c>
      <c r="Z68">
        <f t="shared" si="37"/>
        <v>0.13965483036333412</v>
      </c>
      <c r="AA68">
        <f t="shared" si="37"/>
        <v>0.13962676090868542</v>
      </c>
      <c r="AB68">
        <f t="shared" si="37"/>
        <v>0.13973792037802338</v>
      </c>
      <c r="AC68">
        <f t="shared" si="37"/>
        <v>0.13905709551946507</v>
      </c>
      <c r="AD68">
        <f t="shared" si="37"/>
        <v>0.13907707061208349</v>
      </c>
      <c r="AE68">
        <f t="shared" si="37"/>
        <v>0.138728331097868</v>
      </c>
      <c r="AF68">
        <f t="shared" si="37"/>
        <v>0.13910082001485433</v>
      </c>
      <c r="AG68">
        <f t="shared" si="37"/>
        <v>0.1388401092107569</v>
      </c>
      <c r="AH68">
        <f t="shared" si="37"/>
        <v>-1.9444444444444444E-6</v>
      </c>
      <c r="AI68" t="e">
        <f t="shared" si="37"/>
        <v>#N/A</v>
      </c>
      <c r="AJ68" t="e">
        <f t="shared" si="37"/>
        <v>#N/A</v>
      </c>
    </row>
    <row r="69" spans="2:36" x14ac:dyDescent="0.2">
      <c r="B69" t="s">
        <v>176</v>
      </c>
      <c r="C69">
        <f t="shared" si="35"/>
        <v>4.1063137543404717E-2</v>
      </c>
      <c r="D69">
        <f t="shared" si="35"/>
        <v>0.33924885900209839</v>
      </c>
      <c r="E69">
        <f t="shared" si="35"/>
        <v>0.34517429022871415</v>
      </c>
      <c r="F69">
        <f t="shared" ref="F69:AJ69" si="38">F25*F$9</f>
        <v>0.35488886936317793</v>
      </c>
      <c r="G69">
        <f t="shared" si="38"/>
        <v>0.35297485778669613</v>
      </c>
      <c r="H69">
        <f t="shared" si="38"/>
        <v>0.35154123034572976</v>
      </c>
      <c r="I69">
        <f t="shared" si="38"/>
        <v>0.34940179652710751</v>
      </c>
      <c r="J69">
        <f t="shared" si="38"/>
        <v>0.34565367595218027</v>
      </c>
      <c r="K69">
        <f t="shared" si="38"/>
        <v>0.34562238969578724</v>
      </c>
      <c r="L69">
        <f t="shared" si="38"/>
        <v>0.34415768795195106</v>
      </c>
      <c r="M69">
        <f t="shared" si="38"/>
        <v>0.33859397472560238</v>
      </c>
      <c r="N69">
        <f t="shared" si="38"/>
        <v>0.34499414142386214</v>
      </c>
      <c r="O69">
        <f t="shared" si="38"/>
        <v>0.34185424692519223</v>
      </c>
      <c r="P69">
        <f t="shared" si="38"/>
        <v>0.34191573687854265</v>
      </c>
      <c r="Q69">
        <f t="shared" si="38"/>
        <v>0.33963047696906856</v>
      </c>
      <c r="R69">
        <f t="shared" si="38"/>
        <v>0.34283800636092387</v>
      </c>
      <c r="S69">
        <f t="shared" si="38"/>
        <v>0.34056179269552622</v>
      </c>
      <c r="T69">
        <f t="shared" si="38"/>
        <v>0.33914544816743752</v>
      </c>
      <c r="U69">
        <f t="shared" si="38"/>
        <v>0.33853119059916814</v>
      </c>
      <c r="V69">
        <f t="shared" si="38"/>
        <v>0.33909782690497559</v>
      </c>
      <c r="W69">
        <f t="shared" si="38"/>
        <v>0.33754933730134479</v>
      </c>
      <c r="X69">
        <f t="shared" si="38"/>
        <v>0.33722861560432621</v>
      </c>
      <c r="Y69">
        <f t="shared" si="38"/>
        <v>0.33735364319572136</v>
      </c>
      <c r="Z69">
        <f t="shared" si="38"/>
        <v>0.33635835986036211</v>
      </c>
      <c r="AA69">
        <f t="shared" si="38"/>
        <v>0.33572814424034608</v>
      </c>
      <c r="AB69">
        <f t="shared" si="38"/>
        <v>0.33474417080796476</v>
      </c>
      <c r="AC69">
        <f t="shared" si="38"/>
        <v>0.33555202747601703</v>
      </c>
      <c r="AD69">
        <f t="shared" si="38"/>
        <v>0.33483700653024506</v>
      </c>
      <c r="AE69">
        <f t="shared" si="38"/>
        <v>0.33489199704026451</v>
      </c>
      <c r="AF69">
        <f t="shared" si="38"/>
        <v>0.33345249072303701</v>
      </c>
      <c r="AG69">
        <f t="shared" si="38"/>
        <v>0.33328276322254968</v>
      </c>
      <c r="AH69">
        <f t="shared" si="38"/>
        <v>4.5370370370370369E-6</v>
      </c>
      <c r="AI69" t="e">
        <f t="shared" si="38"/>
        <v>#N/A</v>
      </c>
      <c r="AJ69" t="e">
        <f t="shared" si="38"/>
        <v>#N/A</v>
      </c>
    </row>
    <row r="70" spans="2:36" x14ac:dyDescent="0.2">
      <c r="B70" t="s">
        <v>177</v>
      </c>
      <c r="C70">
        <f t="shared" si="35"/>
        <v>4.9615592603128957E-2</v>
      </c>
      <c r="D70">
        <f t="shared" si="35"/>
        <v>0.11599897535185956</v>
      </c>
      <c r="E70">
        <f t="shared" si="35"/>
        <v>0.12442959298997486</v>
      </c>
      <c r="F70">
        <f t="shared" ref="F70:AJ70" si="39">F26*F$9</f>
        <v>0.1290178118627576</v>
      </c>
      <c r="G70">
        <f t="shared" si="39"/>
        <v>0.12749563598285421</v>
      </c>
      <c r="H70">
        <f t="shared" si="39"/>
        <v>0.12679916261645935</v>
      </c>
      <c r="I70">
        <f t="shared" si="39"/>
        <v>0.12469265518824947</v>
      </c>
      <c r="J70">
        <f t="shared" si="39"/>
        <v>0.12229852259026656</v>
      </c>
      <c r="K70">
        <f t="shared" si="39"/>
        <v>0.12215140528425203</v>
      </c>
      <c r="L70">
        <f t="shared" si="39"/>
        <v>0.12101416239757791</v>
      </c>
      <c r="M70">
        <f t="shared" si="39"/>
        <v>0.11758074452534542</v>
      </c>
      <c r="N70">
        <f t="shared" si="39"/>
        <v>0.12102744913966307</v>
      </c>
      <c r="O70">
        <f t="shared" si="39"/>
        <v>0.11903890738923917</v>
      </c>
      <c r="P70">
        <f t="shared" si="39"/>
        <v>0.11891980848062757</v>
      </c>
      <c r="Q70">
        <f t="shared" si="39"/>
        <v>0.1175495767217471</v>
      </c>
      <c r="R70">
        <f t="shared" si="39"/>
        <v>0.11934700496420711</v>
      </c>
      <c r="S70">
        <f t="shared" si="39"/>
        <v>0.11788136347362733</v>
      </c>
      <c r="T70">
        <f t="shared" si="39"/>
        <v>0.11694276929080996</v>
      </c>
      <c r="U70">
        <f t="shared" si="39"/>
        <v>0.11645815053409421</v>
      </c>
      <c r="V70">
        <f t="shared" si="39"/>
        <v>0.11673150029747655</v>
      </c>
      <c r="W70">
        <f t="shared" si="39"/>
        <v>0.11577340033348579</v>
      </c>
      <c r="X70">
        <f t="shared" si="39"/>
        <v>0.11551140831197389</v>
      </c>
      <c r="Y70">
        <f t="shared" si="39"/>
        <v>0.11549643404373316</v>
      </c>
      <c r="Z70">
        <f t="shared" si="39"/>
        <v>0.11487229914543794</v>
      </c>
      <c r="AA70">
        <f t="shared" si="39"/>
        <v>0.11441897759677988</v>
      </c>
      <c r="AB70">
        <f t="shared" si="39"/>
        <v>0.11383211232699852</v>
      </c>
      <c r="AC70">
        <f t="shared" si="39"/>
        <v>0.11420074914062857</v>
      </c>
      <c r="AD70">
        <f t="shared" si="39"/>
        <v>0.11372841926567913</v>
      </c>
      <c r="AE70">
        <f t="shared" si="39"/>
        <v>0.11379026729270326</v>
      </c>
      <c r="AF70">
        <f t="shared" si="39"/>
        <v>0.11290212596958381</v>
      </c>
      <c r="AG70">
        <f t="shared" si="39"/>
        <v>0.11285811850360383</v>
      </c>
      <c r="AH70">
        <f t="shared" si="39"/>
        <v>8.4259259259259247E-6</v>
      </c>
      <c r="AI70" t="e">
        <f t="shared" si="39"/>
        <v>#N/A</v>
      </c>
      <c r="AJ70" t="e">
        <f t="shared" si="39"/>
        <v>#N/A</v>
      </c>
    </row>
    <row r="71" spans="2:36" x14ac:dyDescent="0.2">
      <c r="B71" t="s">
        <v>178</v>
      </c>
      <c r="C71">
        <f t="shared" si="35"/>
        <v>4.7949280784763286E-2</v>
      </c>
      <c r="D71">
        <f t="shared" si="35"/>
        <v>8.9478124743025272E-3</v>
      </c>
      <c r="E71">
        <f t="shared" si="35"/>
        <v>9.2223651628039107E-3</v>
      </c>
      <c r="F71">
        <f t="shared" ref="F71:AJ71" si="40">F27*F$9</f>
        <v>9.3184173229423038E-3</v>
      </c>
      <c r="G71">
        <f t="shared" si="40"/>
        <v>9.315404412285188E-3</v>
      </c>
      <c r="H71">
        <f t="shared" si="40"/>
        <v>9.3630815895796807E-3</v>
      </c>
      <c r="I71">
        <f t="shared" si="40"/>
        <v>9.3331141994360961E-3</v>
      </c>
      <c r="J71">
        <f t="shared" si="40"/>
        <v>9.2588549852583423E-3</v>
      </c>
      <c r="K71">
        <f t="shared" si="40"/>
        <v>9.2625725099395248E-3</v>
      </c>
      <c r="L71">
        <f t="shared" si="40"/>
        <v>9.2500890496858643E-3</v>
      </c>
      <c r="M71">
        <f t="shared" si="40"/>
        <v>9.206578151240874E-3</v>
      </c>
      <c r="N71">
        <f t="shared" si="40"/>
        <v>9.2866256266148674E-3</v>
      </c>
      <c r="O71">
        <f t="shared" si="40"/>
        <v>9.2586886632424446E-3</v>
      </c>
      <c r="P71">
        <f t="shared" si="40"/>
        <v>9.2629180610610123E-3</v>
      </c>
      <c r="Q71">
        <f t="shared" si="40"/>
        <v>9.2337728248863861E-3</v>
      </c>
      <c r="R71">
        <f t="shared" si="40"/>
        <v>9.2713123730961133E-3</v>
      </c>
      <c r="S71">
        <f t="shared" si="40"/>
        <v>9.2484328515952934E-3</v>
      </c>
      <c r="T71">
        <f t="shared" si="40"/>
        <v>9.2318496576078019E-3</v>
      </c>
      <c r="U71">
        <f t="shared" si="40"/>
        <v>9.2217197814406602E-3</v>
      </c>
      <c r="V71">
        <f t="shared" si="40"/>
        <v>9.230914094865858E-3</v>
      </c>
      <c r="W71">
        <f t="shared" si="40"/>
        <v>9.2136257204877055E-3</v>
      </c>
      <c r="X71">
        <f t="shared" si="40"/>
        <v>9.2089658215907221E-3</v>
      </c>
      <c r="Y71">
        <f t="shared" si="40"/>
        <v>9.2097908313605783E-3</v>
      </c>
      <c r="Z71">
        <f t="shared" si="40"/>
        <v>9.1988823459080785E-3</v>
      </c>
      <c r="AA71">
        <f t="shared" si="40"/>
        <v>9.1894839784795509E-3</v>
      </c>
      <c r="AB71">
        <f t="shared" si="40"/>
        <v>9.1785707624118321E-3</v>
      </c>
      <c r="AC71">
        <f t="shared" si="40"/>
        <v>9.1854937479168806E-3</v>
      </c>
      <c r="AD71">
        <f t="shared" si="40"/>
        <v>9.1761809117695062E-3</v>
      </c>
      <c r="AE71">
        <f t="shared" si="40"/>
        <v>9.1798008300029797E-3</v>
      </c>
      <c r="AF71">
        <f t="shared" si="40"/>
        <v>9.1614488445326495E-3</v>
      </c>
      <c r="AG71">
        <f t="shared" si="40"/>
        <v>9.1545124527110423E-3</v>
      </c>
      <c r="AH71">
        <f t="shared" si="40"/>
        <v>1.9444444444444444E-6</v>
      </c>
      <c r="AI71" t="e">
        <f t="shared" si="40"/>
        <v>#N/A</v>
      </c>
      <c r="AJ71" t="e">
        <f t="shared" si="40"/>
        <v>#N/A</v>
      </c>
    </row>
    <row r="72" spans="2:36" x14ac:dyDescent="0.2">
      <c r="B72" s="5" t="s">
        <v>202</v>
      </c>
      <c r="C72">
        <f t="shared" ref="C72:R73" si="41">C28*C$9</f>
        <v>0.23018524036204507</v>
      </c>
      <c r="D72">
        <f t="shared" si="41"/>
        <v>0.21972833415576479</v>
      </c>
      <c r="E72">
        <f t="shared" si="41"/>
        <v>0.22319101128254207</v>
      </c>
      <c r="F72">
        <f t="shared" si="41"/>
        <v>0.22484392561293834</v>
      </c>
      <c r="G72">
        <f t="shared" si="41"/>
        <v>0.22500083141989857</v>
      </c>
      <c r="H72">
        <f t="shared" si="41"/>
        <v>0.22551327696521148</v>
      </c>
      <c r="I72">
        <f t="shared" si="41"/>
        <v>0.22518815375440793</v>
      </c>
      <c r="J72">
        <f t="shared" si="41"/>
        <v>0.22514889250215123</v>
      </c>
      <c r="K72">
        <f t="shared" si="41"/>
        <v>0.22548346882078643</v>
      </c>
      <c r="L72">
        <f t="shared" si="41"/>
        <v>0.22555954592382912</v>
      </c>
      <c r="M72">
        <f t="shared" si="41"/>
        <v>0.22521053418130518</v>
      </c>
      <c r="N72">
        <f t="shared" si="41"/>
        <v>0.22610722808241632</v>
      </c>
      <c r="O72">
        <f t="shared" si="41"/>
        <v>0.22591451624259068</v>
      </c>
      <c r="P72">
        <f t="shared" si="41"/>
        <v>0.22605765181430895</v>
      </c>
      <c r="Q72">
        <f t="shared" si="41"/>
        <v>0.22580752198194387</v>
      </c>
      <c r="R72">
        <f t="shared" si="41"/>
        <v>0.22639427083048944</v>
      </c>
      <c r="S72">
        <f t="shared" ref="D72:AJ73" si="42">S28*S$9</f>
        <v>0.22622572061237817</v>
      </c>
      <c r="T72">
        <f t="shared" si="42"/>
        <v>0.22616596387236354</v>
      </c>
      <c r="U72">
        <f t="shared" si="42"/>
        <v>0.22625174085790475</v>
      </c>
      <c r="V72">
        <f t="shared" si="42"/>
        <v>0.22644164475652645</v>
      </c>
      <c r="W72">
        <f t="shared" si="42"/>
        <v>0.22635689281025753</v>
      </c>
      <c r="X72">
        <f t="shared" si="42"/>
        <v>0.22641443978047973</v>
      </c>
      <c r="Y72">
        <f t="shared" si="42"/>
        <v>0.22654232497664509</v>
      </c>
      <c r="Z72">
        <f t="shared" si="42"/>
        <v>0.22648284016888393</v>
      </c>
      <c r="AA72">
        <f t="shared" si="42"/>
        <v>0.22647604681232877</v>
      </c>
      <c r="AB72">
        <f t="shared" si="42"/>
        <v>0.22645144728480623</v>
      </c>
      <c r="AC72">
        <f t="shared" si="42"/>
        <v>0.22663141697980507</v>
      </c>
      <c r="AD72">
        <f t="shared" si="42"/>
        <v>0.22659735021064645</v>
      </c>
      <c r="AE72">
        <f t="shared" si="42"/>
        <v>0.22672004418032943</v>
      </c>
      <c r="AF72">
        <f t="shared" si="42"/>
        <v>0.22658575227230796</v>
      </c>
      <c r="AG72">
        <f t="shared" si="42"/>
        <v>0.22662205324975973</v>
      </c>
      <c r="AH72">
        <f t="shared" si="42"/>
        <v>6.4814814814814812E-7</v>
      </c>
      <c r="AI72" t="e">
        <f t="shared" si="42"/>
        <v>#N/A</v>
      </c>
      <c r="AJ72" t="e">
        <f t="shared" si="42"/>
        <v>#N/A</v>
      </c>
    </row>
    <row r="73" spans="2:36" x14ac:dyDescent="0.2">
      <c r="B73" s="5" t="s">
        <v>203</v>
      </c>
      <c r="C73">
        <f t="shared" si="41"/>
        <v>0.36254701974999615</v>
      </c>
      <c r="D73">
        <f t="shared" si="42"/>
        <v>0.36381068750864476</v>
      </c>
      <c r="E73">
        <f t="shared" si="42"/>
        <v>0.36414925076394306</v>
      </c>
      <c r="F73">
        <f t="shared" si="42"/>
        <v>0.36384310779861373</v>
      </c>
      <c r="G73">
        <f t="shared" si="42"/>
        <v>0.36363442667755091</v>
      </c>
      <c r="H73">
        <f t="shared" si="42"/>
        <v>0.3639564341133103</v>
      </c>
      <c r="I73">
        <f t="shared" si="42"/>
        <v>0.36384927563409997</v>
      </c>
      <c r="J73">
        <f t="shared" si="42"/>
        <v>0.36379658562647077</v>
      </c>
      <c r="K73">
        <f t="shared" si="42"/>
        <v>0.36386630830512656</v>
      </c>
      <c r="L73">
        <f t="shared" si="42"/>
        <v>0.36398312685178719</v>
      </c>
      <c r="M73">
        <f t="shared" si="42"/>
        <v>0.36398161723504929</v>
      </c>
      <c r="N73">
        <f t="shared" si="42"/>
        <v>0.36379394883365251</v>
      </c>
      <c r="O73">
        <f t="shared" si="42"/>
        <v>0.36394151267157687</v>
      </c>
      <c r="P73">
        <f t="shared" si="42"/>
        <v>0.36399830313966686</v>
      </c>
      <c r="Q73">
        <f t="shared" si="42"/>
        <v>0.36398066037515681</v>
      </c>
      <c r="R73">
        <f t="shared" si="42"/>
        <v>0.36387131615842072</v>
      </c>
      <c r="S73">
        <f t="shared" si="42"/>
        <v>0.36397578065775255</v>
      </c>
      <c r="T73">
        <f t="shared" si="42"/>
        <v>0.36407641572692012</v>
      </c>
      <c r="U73">
        <f t="shared" si="42"/>
        <v>0.3641513859668874</v>
      </c>
      <c r="V73">
        <f t="shared" si="42"/>
        <v>0.36415362214364555</v>
      </c>
      <c r="W73">
        <f t="shared" si="42"/>
        <v>0.3642319702762466</v>
      </c>
      <c r="X73">
        <f t="shared" si="42"/>
        <v>0.36426104601257531</v>
      </c>
      <c r="Y73">
        <f t="shared" si="42"/>
        <v>0.36427989740180311</v>
      </c>
      <c r="Z73">
        <f t="shared" si="42"/>
        <v>0.36431581815110797</v>
      </c>
      <c r="AA73">
        <f t="shared" si="42"/>
        <v>0.36435860861274888</v>
      </c>
      <c r="AB73">
        <f t="shared" si="42"/>
        <v>0.36441642850428946</v>
      </c>
      <c r="AC73">
        <f t="shared" si="42"/>
        <v>0.36439342641002392</v>
      </c>
      <c r="AD73">
        <f t="shared" si="42"/>
        <v>0.36443021696687977</v>
      </c>
      <c r="AE73">
        <f t="shared" si="42"/>
        <v>0.36445084232731523</v>
      </c>
      <c r="AF73">
        <f t="shared" si="42"/>
        <v>0.36451658652760272</v>
      </c>
      <c r="AG73">
        <f t="shared" si="42"/>
        <v>0.36451496050163601</v>
      </c>
      <c r="AH73">
        <f t="shared" si="42"/>
        <v>0</v>
      </c>
      <c r="AI73" t="e">
        <f t="shared" si="42"/>
        <v>#N/A</v>
      </c>
      <c r="AJ73" t="e">
        <f t="shared" si="42"/>
        <v>#N/A</v>
      </c>
    </row>
    <row r="76" spans="2:36" x14ac:dyDescent="0.2">
      <c r="B76" t="s">
        <v>204</v>
      </c>
    </row>
    <row r="77" spans="2:36" x14ac:dyDescent="0.2">
      <c r="B77" s="1" t="s">
        <v>189</v>
      </c>
      <c r="C77">
        <f>C3</f>
        <v>2020</v>
      </c>
      <c r="D77">
        <f t="shared" ref="D77:AJ77" si="43">D3</f>
        <v>2021</v>
      </c>
      <c r="E77">
        <f t="shared" si="43"/>
        <v>2022</v>
      </c>
      <c r="F77">
        <f t="shared" si="43"/>
        <v>2023</v>
      </c>
      <c r="G77">
        <f t="shared" si="43"/>
        <v>2024</v>
      </c>
      <c r="H77">
        <f t="shared" si="43"/>
        <v>2025</v>
      </c>
      <c r="I77">
        <f t="shared" si="43"/>
        <v>2026</v>
      </c>
      <c r="J77">
        <f t="shared" si="43"/>
        <v>2027</v>
      </c>
      <c r="K77">
        <f t="shared" si="43"/>
        <v>2028</v>
      </c>
      <c r="L77">
        <f t="shared" si="43"/>
        <v>2029</v>
      </c>
      <c r="M77">
        <f t="shared" si="43"/>
        <v>2030</v>
      </c>
      <c r="N77">
        <f t="shared" si="43"/>
        <v>2031</v>
      </c>
      <c r="O77">
        <f t="shared" si="43"/>
        <v>2032</v>
      </c>
      <c r="P77">
        <f t="shared" si="43"/>
        <v>2033</v>
      </c>
      <c r="Q77">
        <f t="shared" si="43"/>
        <v>2034</v>
      </c>
      <c r="R77">
        <f t="shared" si="43"/>
        <v>2035</v>
      </c>
      <c r="S77">
        <f t="shared" si="43"/>
        <v>2036</v>
      </c>
      <c r="T77">
        <f t="shared" si="43"/>
        <v>2037</v>
      </c>
      <c r="U77">
        <f t="shared" si="43"/>
        <v>2038</v>
      </c>
      <c r="V77">
        <f t="shared" si="43"/>
        <v>2039</v>
      </c>
      <c r="W77">
        <f t="shared" si="43"/>
        <v>2040</v>
      </c>
      <c r="X77">
        <f t="shared" si="43"/>
        <v>2041</v>
      </c>
      <c r="Y77">
        <f t="shared" si="43"/>
        <v>2042</v>
      </c>
      <c r="Z77">
        <f t="shared" si="43"/>
        <v>2043</v>
      </c>
      <c r="AA77">
        <f t="shared" si="43"/>
        <v>2044</v>
      </c>
      <c r="AB77">
        <f t="shared" si="43"/>
        <v>2045</v>
      </c>
      <c r="AC77">
        <f t="shared" si="43"/>
        <v>2046</v>
      </c>
      <c r="AD77">
        <f t="shared" si="43"/>
        <v>2047</v>
      </c>
      <c r="AE77">
        <f t="shared" si="43"/>
        <v>2048</v>
      </c>
      <c r="AF77">
        <f t="shared" si="43"/>
        <v>2049</v>
      </c>
      <c r="AG77">
        <f t="shared" si="43"/>
        <v>2050</v>
      </c>
      <c r="AH77" t="str">
        <f t="shared" si="43"/>
        <v>Growth (2020-2050)</v>
      </c>
      <c r="AI77">
        <f t="shared" si="43"/>
        <v>0</v>
      </c>
      <c r="AJ77">
        <f t="shared" si="43"/>
        <v>0</v>
      </c>
    </row>
    <row r="78" spans="2:36" x14ac:dyDescent="0.2">
      <c r="B78" t="s">
        <v>168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2:36" x14ac:dyDescent="0.2">
      <c r="B79" t="s">
        <v>169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2:36" x14ac:dyDescent="0.2">
      <c r="B80" t="s">
        <v>170</v>
      </c>
      <c r="C80">
        <f>C14/SUM(C$14:C$16,$C$18:$C$19)</f>
        <v>0.13342441636318689</v>
      </c>
      <c r="D80">
        <f t="shared" ref="D80:AJ82" si="44">D14/SUM(D$14:D$16,$C$18:$C$19)</f>
        <v>0.18240960883770907</v>
      </c>
      <c r="E80">
        <f t="shared" si="44"/>
        <v>0.17288782679177922</v>
      </c>
      <c r="F80">
        <f t="shared" si="44"/>
        <v>0.1643785646156497</v>
      </c>
      <c r="G80">
        <f t="shared" si="44"/>
        <v>0.16410446513497293</v>
      </c>
      <c r="H80">
        <f t="shared" si="44"/>
        <v>0.16393130456569702</v>
      </c>
      <c r="I80">
        <f t="shared" si="44"/>
        <v>0.16524246845067672</v>
      </c>
      <c r="J80">
        <f t="shared" si="44"/>
        <v>0.16697105635454848</v>
      </c>
      <c r="K80">
        <f t="shared" si="44"/>
        <v>0.16618061417533761</v>
      </c>
      <c r="L80">
        <f t="shared" si="44"/>
        <v>0.16665331337121581</v>
      </c>
      <c r="M80">
        <f t="shared" si="44"/>
        <v>0.17046373885341273</v>
      </c>
      <c r="N80">
        <f t="shared" si="44"/>
        <v>0.16494210767826495</v>
      </c>
      <c r="O80">
        <f t="shared" si="44"/>
        <v>0.16681651430318573</v>
      </c>
      <c r="P80">
        <f t="shared" si="44"/>
        <v>0.16625921054257281</v>
      </c>
      <c r="Q80">
        <f t="shared" si="44"/>
        <v>0.16744724167075373</v>
      </c>
      <c r="R80">
        <f t="shared" si="44"/>
        <v>0.1645006940402306</v>
      </c>
      <c r="S80">
        <f t="shared" si="44"/>
        <v>0.16581242816068739</v>
      </c>
      <c r="T80">
        <f t="shared" si="44"/>
        <v>0.16646330851832977</v>
      </c>
      <c r="U80">
        <f t="shared" si="44"/>
        <v>0.16658101926561439</v>
      </c>
      <c r="V80">
        <f t="shared" si="44"/>
        <v>0.16572278553904479</v>
      </c>
      <c r="W80">
        <f t="shared" si="44"/>
        <v>0.16652901559399108</v>
      </c>
      <c r="X80">
        <f t="shared" si="44"/>
        <v>0.16640084615716003</v>
      </c>
      <c r="Y80">
        <f t="shared" si="44"/>
        <v>0.16597832564831333</v>
      </c>
      <c r="Z80">
        <f t="shared" si="44"/>
        <v>0.16637455353153846</v>
      </c>
      <c r="AA80">
        <f t="shared" si="44"/>
        <v>0.16656056317091009</v>
      </c>
      <c r="AB80">
        <f t="shared" si="44"/>
        <v>0.16698292832231373</v>
      </c>
      <c r="AC80">
        <f t="shared" si="44"/>
        <v>0.16607011502994296</v>
      </c>
      <c r="AD80">
        <f t="shared" si="44"/>
        <v>0.16632506855060242</v>
      </c>
      <c r="AE80">
        <f t="shared" si="44"/>
        <v>0.16595332786622455</v>
      </c>
      <c r="AF80">
        <f t="shared" si="44"/>
        <v>0.16678838392246492</v>
      </c>
      <c r="AG80">
        <f t="shared" si="44"/>
        <v>0.16656998082089827</v>
      </c>
      <c r="AH80">
        <f t="shared" si="44"/>
        <v>1.2077346709987842E-4</v>
      </c>
      <c r="AI80" t="e">
        <f t="shared" si="44"/>
        <v>#N/A</v>
      </c>
      <c r="AJ80" t="e">
        <f t="shared" si="44"/>
        <v>#N/A</v>
      </c>
    </row>
    <row r="81" spans="2:36" x14ac:dyDescent="0.2">
      <c r="B81" t="s">
        <v>171</v>
      </c>
      <c r="C81">
        <f>C15/SUM(C$14:C$16,$C$18:$C$19)</f>
        <v>0.42762020259457068</v>
      </c>
      <c r="D81">
        <f t="shared" ref="D81:R81" si="45">D15/SUM(D$14:D$16,$C$18:$C$19)</f>
        <v>0.39473154981073288</v>
      </c>
      <c r="E81">
        <f t="shared" si="45"/>
        <v>0.3981184189785511</v>
      </c>
      <c r="F81">
        <f t="shared" si="45"/>
        <v>0.40539840464704802</v>
      </c>
      <c r="G81">
        <f t="shared" si="45"/>
        <v>0.40519986642993278</v>
      </c>
      <c r="H81">
        <f t="shared" si="45"/>
        <v>0.40477569895338766</v>
      </c>
      <c r="I81">
        <f t="shared" si="45"/>
        <v>0.40399976844723756</v>
      </c>
      <c r="J81">
        <f t="shared" si="45"/>
        <v>0.40221775499269424</v>
      </c>
      <c r="K81">
        <f t="shared" si="45"/>
        <v>0.40262174526453015</v>
      </c>
      <c r="L81">
        <f t="shared" si="45"/>
        <v>0.40210967686754656</v>
      </c>
      <c r="M81">
        <f t="shared" si="45"/>
        <v>0.39879263705141926</v>
      </c>
      <c r="N81">
        <f t="shared" si="45"/>
        <v>0.4033605232931422</v>
      </c>
      <c r="O81">
        <f t="shared" si="45"/>
        <v>0.40164504542460366</v>
      </c>
      <c r="P81">
        <f t="shared" si="45"/>
        <v>0.40199156351014015</v>
      </c>
      <c r="Q81">
        <f t="shared" si="45"/>
        <v>0.40077797610694299</v>
      </c>
      <c r="R81">
        <f t="shared" si="45"/>
        <v>0.40311431020014721</v>
      </c>
      <c r="S81">
        <f t="shared" si="44"/>
        <v>0.40190753697690856</v>
      </c>
      <c r="T81">
        <f t="shared" si="44"/>
        <v>0.40124563670213725</v>
      </c>
      <c r="U81">
        <f t="shared" si="44"/>
        <v>0.40107557014043704</v>
      </c>
      <c r="V81">
        <f t="shared" si="44"/>
        <v>0.40167178106238005</v>
      </c>
      <c r="W81">
        <f t="shared" si="44"/>
        <v>0.40087144846935557</v>
      </c>
      <c r="X81">
        <f t="shared" si="44"/>
        <v>0.40088008663603503</v>
      </c>
      <c r="Y81">
        <f t="shared" si="44"/>
        <v>0.40116477298632297</v>
      </c>
      <c r="Z81">
        <f t="shared" si="44"/>
        <v>0.40071275589090388</v>
      </c>
      <c r="AA81">
        <f t="shared" si="44"/>
        <v>0.40048962257003951</v>
      </c>
      <c r="AB81">
        <f t="shared" si="44"/>
        <v>0.40000997387914172</v>
      </c>
      <c r="AC81">
        <f t="shared" si="44"/>
        <v>0.40073585309188603</v>
      </c>
      <c r="AD81">
        <f t="shared" si="44"/>
        <v>0.40043831682188752</v>
      </c>
      <c r="AE81">
        <f t="shared" si="44"/>
        <v>0.40061349361573795</v>
      </c>
      <c r="AF81">
        <f t="shared" si="44"/>
        <v>0.39982511991429626</v>
      </c>
      <c r="AG81">
        <f t="shared" si="44"/>
        <v>0.39984773703717996</v>
      </c>
      <c r="AH81">
        <f t="shared" si="44"/>
        <v>-2.8180475656638298E-4</v>
      </c>
      <c r="AI81" t="e">
        <f t="shared" si="44"/>
        <v>#N/A</v>
      </c>
      <c r="AJ81" t="e">
        <f t="shared" si="44"/>
        <v>#N/A</v>
      </c>
    </row>
    <row r="82" spans="2:36" x14ac:dyDescent="0.2">
      <c r="B82" t="s">
        <v>172</v>
      </c>
      <c r="C82">
        <f>C16/SUM(C$14:C$16,$C$18:$C$19)</f>
        <v>0.17689942965765237</v>
      </c>
      <c r="D82">
        <f t="shared" si="44"/>
        <v>0.13497010852677122</v>
      </c>
      <c r="E82">
        <f t="shared" si="44"/>
        <v>0.14351507119052659</v>
      </c>
      <c r="F82">
        <f t="shared" si="44"/>
        <v>0.14738026355706768</v>
      </c>
      <c r="G82">
        <f t="shared" si="44"/>
        <v>0.14635947442429709</v>
      </c>
      <c r="H82">
        <f t="shared" si="44"/>
        <v>0.14600056904933983</v>
      </c>
      <c r="I82">
        <f t="shared" si="44"/>
        <v>0.14417728908046909</v>
      </c>
      <c r="J82">
        <f t="shared" si="44"/>
        <v>0.14231191686208378</v>
      </c>
      <c r="K82">
        <f t="shared" si="44"/>
        <v>0.14229637155552588</v>
      </c>
      <c r="L82">
        <f t="shared" si="44"/>
        <v>0.14139148257202544</v>
      </c>
      <c r="M82">
        <f t="shared" si="44"/>
        <v>0.13848543883195738</v>
      </c>
      <c r="N82">
        <f t="shared" si="44"/>
        <v>0.14150296876441995</v>
      </c>
      <c r="O82">
        <f t="shared" si="44"/>
        <v>0.13985898316515194</v>
      </c>
      <c r="P82">
        <f t="shared" si="44"/>
        <v>0.13981444720818859</v>
      </c>
      <c r="Q82">
        <f t="shared" si="44"/>
        <v>0.13871335067217841</v>
      </c>
      <c r="R82">
        <f t="shared" si="44"/>
        <v>0.14033008210283263</v>
      </c>
      <c r="S82">
        <f t="shared" si="44"/>
        <v>0.13911545412706433</v>
      </c>
      <c r="T82">
        <f t="shared" si="44"/>
        <v>0.13835590651547303</v>
      </c>
      <c r="U82">
        <f t="shared" si="44"/>
        <v>0.13797404912762401</v>
      </c>
      <c r="V82">
        <f t="shared" si="44"/>
        <v>0.13827204396597434</v>
      </c>
      <c r="W82">
        <f t="shared" si="44"/>
        <v>0.13749175470747435</v>
      </c>
      <c r="X82">
        <f t="shared" si="44"/>
        <v>0.13731403928629257</v>
      </c>
      <c r="Y82">
        <f t="shared" si="44"/>
        <v>0.13734282014853805</v>
      </c>
      <c r="Z82">
        <f t="shared" si="44"/>
        <v>0.13685045790210854</v>
      </c>
      <c r="AA82">
        <f t="shared" si="44"/>
        <v>0.13649023455054543</v>
      </c>
      <c r="AB82">
        <f t="shared" si="44"/>
        <v>0.13602620821932709</v>
      </c>
      <c r="AC82">
        <f t="shared" si="44"/>
        <v>0.1363852126742795</v>
      </c>
      <c r="AD82">
        <f t="shared" si="44"/>
        <v>0.13601010610351649</v>
      </c>
      <c r="AE82">
        <f t="shared" si="44"/>
        <v>0.1361212478126721</v>
      </c>
      <c r="AF82">
        <f t="shared" si="44"/>
        <v>0.13537492539487933</v>
      </c>
      <c r="AG82">
        <f t="shared" si="44"/>
        <v>0.13539873125633844</v>
      </c>
      <c r="AH82">
        <f t="shared" si="44"/>
        <v>-5.2335169076613973E-4</v>
      </c>
      <c r="AI82" t="e">
        <f t="shared" si="44"/>
        <v>#N/A</v>
      </c>
      <c r="AJ82" t="e">
        <f t="shared" si="44"/>
        <v>#N/A</v>
      </c>
    </row>
    <row r="83" spans="2:36" x14ac:dyDescent="0.2">
      <c r="B83" t="s">
        <v>173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2:36" x14ac:dyDescent="0.2">
      <c r="B84" s="5" t="s">
        <v>202</v>
      </c>
      <c r="C84">
        <f>C18/SUM(C$14:C$16,$C$18:$C$19)</f>
        <v>0.20504672363761076</v>
      </c>
      <c r="D84">
        <f t="shared" ref="D84:AJ84" si="46">D18/SUM(D$14:D$16,$C$18:$C$19)</f>
        <v>0.31401765773033735</v>
      </c>
      <c r="E84">
        <f t="shared" si="46"/>
        <v>0.30368873421294196</v>
      </c>
      <c r="F84">
        <f t="shared" si="46"/>
        <v>0.29166108866134255</v>
      </c>
      <c r="G84">
        <f t="shared" si="46"/>
        <v>0.29723420233797032</v>
      </c>
      <c r="H84">
        <f t="shared" si="46"/>
        <v>0.30030419692825833</v>
      </c>
      <c r="I84">
        <f t="shared" si="46"/>
        <v>0.30564128776217253</v>
      </c>
      <c r="J84">
        <f t="shared" si="46"/>
        <v>0.31369549786922574</v>
      </c>
      <c r="K84">
        <f t="shared" si="46"/>
        <v>0.31497691453092819</v>
      </c>
      <c r="L84">
        <f t="shared" si="46"/>
        <v>0.31873767805762432</v>
      </c>
      <c r="M84">
        <f t="shared" si="46"/>
        <v>0.32895553997486504</v>
      </c>
      <c r="N84">
        <f t="shared" si="46"/>
        <v>0.31947502104493436</v>
      </c>
      <c r="O84">
        <f t="shared" si="46"/>
        <v>0.32569693584230608</v>
      </c>
      <c r="P84">
        <f t="shared" si="46"/>
        <v>0.32651226906493697</v>
      </c>
      <c r="Q84">
        <f t="shared" si="46"/>
        <v>0.33117279817950024</v>
      </c>
      <c r="R84">
        <f t="shared" si="46"/>
        <v>0.32643143007065889</v>
      </c>
      <c r="S84">
        <f t="shared" si="46"/>
        <v>0.33104016401530278</v>
      </c>
      <c r="T84">
        <f t="shared" si="46"/>
        <v>0.3341178535667369</v>
      </c>
      <c r="U84">
        <f t="shared" si="46"/>
        <v>0.33590709763859383</v>
      </c>
      <c r="V84">
        <f t="shared" si="46"/>
        <v>0.33546622250792996</v>
      </c>
      <c r="W84">
        <f t="shared" si="46"/>
        <v>0.33868083392734266</v>
      </c>
      <c r="X84">
        <f t="shared" si="46"/>
        <v>0.33975728243317721</v>
      </c>
      <c r="Y84">
        <f t="shared" si="46"/>
        <v>0.3400894402058024</v>
      </c>
      <c r="Z84">
        <f t="shared" si="46"/>
        <v>0.34222980926563834</v>
      </c>
      <c r="AA84">
        <f t="shared" si="46"/>
        <v>0.34387122848169105</v>
      </c>
      <c r="AB84">
        <f t="shared" si="46"/>
        <v>0.34601398723047172</v>
      </c>
      <c r="AC84">
        <f t="shared" si="46"/>
        <v>0.34505807845331959</v>
      </c>
      <c r="AD84">
        <f t="shared" si="46"/>
        <v>0.34672881191080723</v>
      </c>
      <c r="AE84">
        <f t="shared" si="46"/>
        <v>0.34694447014054131</v>
      </c>
      <c r="AF84">
        <f t="shared" si="46"/>
        <v>0.34989141599493984</v>
      </c>
      <c r="AG84">
        <f t="shared" si="46"/>
        <v>0.35045189631555373</v>
      </c>
      <c r="AH84">
        <f t="shared" si="46"/>
        <v>5.6360951313276595E-4</v>
      </c>
      <c r="AI84" t="e">
        <f t="shared" si="46"/>
        <v>#N/A</v>
      </c>
      <c r="AJ84" t="e">
        <f t="shared" si="46"/>
        <v>#N/A</v>
      </c>
    </row>
    <row r="85" spans="2:36" x14ac:dyDescent="0.2">
      <c r="B85" s="5" t="s">
        <v>203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7" spans="2:36" x14ac:dyDescent="0.2">
      <c r="B87" t="s">
        <v>193</v>
      </c>
    </row>
    <row r="88" spans="2:36" x14ac:dyDescent="0.2">
      <c r="B88" t="s">
        <v>195</v>
      </c>
    </row>
    <row r="89" spans="2:36" x14ac:dyDescent="0.2">
      <c r="B89" s="1" t="s">
        <v>192</v>
      </c>
      <c r="C89">
        <f>C3</f>
        <v>2020</v>
      </c>
      <c r="D89">
        <f t="shared" ref="D89:AJ89" si="47">D3</f>
        <v>2021</v>
      </c>
      <c r="E89">
        <f t="shared" si="47"/>
        <v>2022</v>
      </c>
      <c r="F89">
        <f t="shared" si="47"/>
        <v>2023</v>
      </c>
      <c r="G89">
        <f t="shared" si="47"/>
        <v>2024</v>
      </c>
      <c r="H89">
        <f t="shared" si="47"/>
        <v>2025</v>
      </c>
      <c r="I89">
        <f t="shared" si="47"/>
        <v>2026</v>
      </c>
      <c r="J89">
        <f t="shared" si="47"/>
        <v>2027</v>
      </c>
      <c r="K89">
        <f t="shared" si="47"/>
        <v>2028</v>
      </c>
      <c r="L89">
        <f t="shared" si="47"/>
        <v>2029</v>
      </c>
      <c r="M89">
        <f t="shared" si="47"/>
        <v>2030</v>
      </c>
      <c r="N89">
        <f t="shared" si="47"/>
        <v>2031</v>
      </c>
      <c r="O89">
        <f t="shared" si="47"/>
        <v>2032</v>
      </c>
      <c r="P89">
        <f t="shared" si="47"/>
        <v>2033</v>
      </c>
      <c r="Q89">
        <f t="shared" si="47"/>
        <v>2034</v>
      </c>
      <c r="R89">
        <f t="shared" si="47"/>
        <v>2035</v>
      </c>
      <c r="S89">
        <f t="shared" si="47"/>
        <v>2036</v>
      </c>
      <c r="T89">
        <f t="shared" si="47"/>
        <v>2037</v>
      </c>
      <c r="U89">
        <f t="shared" si="47"/>
        <v>2038</v>
      </c>
      <c r="V89">
        <f t="shared" si="47"/>
        <v>2039</v>
      </c>
      <c r="W89">
        <f t="shared" si="47"/>
        <v>2040</v>
      </c>
      <c r="X89">
        <f t="shared" si="47"/>
        <v>2041</v>
      </c>
      <c r="Y89">
        <f t="shared" si="47"/>
        <v>2042</v>
      </c>
      <c r="Z89">
        <f t="shared" si="47"/>
        <v>2043</v>
      </c>
      <c r="AA89">
        <f t="shared" si="47"/>
        <v>2044</v>
      </c>
      <c r="AB89">
        <f t="shared" si="47"/>
        <v>2045</v>
      </c>
      <c r="AC89">
        <f t="shared" si="47"/>
        <v>2046</v>
      </c>
      <c r="AD89">
        <f t="shared" si="47"/>
        <v>2047</v>
      </c>
      <c r="AE89">
        <f t="shared" si="47"/>
        <v>2048</v>
      </c>
      <c r="AF89">
        <f t="shared" si="47"/>
        <v>2049</v>
      </c>
      <c r="AG89">
        <f t="shared" si="47"/>
        <v>2050</v>
      </c>
      <c r="AH89" t="str">
        <f t="shared" si="47"/>
        <v>Growth (2020-2050)</v>
      </c>
      <c r="AI89">
        <f t="shared" si="47"/>
        <v>0</v>
      </c>
      <c r="AJ89">
        <f t="shared" si="47"/>
        <v>0</v>
      </c>
    </row>
    <row r="90" spans="2:36" x14ac:dyDescent="0.2">
      <c r="B90" t="s">
        <v>168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2:36" x14ac:dyDescent="0.2">
      <c r="B91" t="s">
        <v>169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2:36" x14ac:dyDescent="0.2">
      <c r="B92" t="s">
        <v>170</v>
      </c>
      <c r="C92">
        <f t="shared" ref="C92:F92" si="48">C14/SUM(C$14,C$16)*C$4</f>
        <v>0.42804143565587838</v>
      </c>
      <c r="D92">
        <f t="shared" si="48"/>
        <v>0.5717888614881087</v>
      </c>
      <c r="E92">
        <f t="shared" si="48"/>
        <v>0.54309955389224573</v>
      </c>
      <c r="F92">
        <f t="shared" si="48"/>
        <v>0.52359607653822648</v>
      </c>
      <c r="G92">
        <f t="shared" ref="G92:AJ92" si="49">G14/SUM(G$14,G$16)*G$4</f>
        <v>0.52443887654608845</v>
      </c>
      <c r="H92">
        <f t="shared" si="49"/>
        <v>0.52430163639616711</v>
      </c>
      <c r="I92">
        <f t="shared" si="49"/>
        <v>0.52890966006607332</v>
      </c>
      <c r="J92">
        <f t="shared" si="49"/>
        <v>0.53422971614911097</v>
      </c>
      <c r="K92">
        <f t="shared" si="49"/>
        <v>0.53262329890405624</v>
      </c>
      <c r="L92">
        <f t="shared" si="49"/>
        <v>0.5344161599015278</v>
      </c>
      <c r="M92">
        <f t="shared" si="49"/>
        <v>0.54456415845502004</v>
      </c>
      <c r="N92">
        <f t="shared" si="49"/>
        <v>0.53077171251919408</v>
      </c>
      <c r="O92">
        <f t="shared" si="49"/>
        <v>0.53593777281118193</v>
      </c>
      <c r="P92">
        <f t="shared" si="49"/>
        <v>0.53475696279433826</v>
      </c>
      <c r="Q92">
        <f t="shared" si="49"/>
        <v>0.53799066508830184</v>
      </c>
      <c r="R92">
        <f t="shared" si="49"/>
        <v>0.53043210698513987</v>
      </c>
      <c r="S92">
        <f t="shared" si="49"/>
        <v>0.5341112405174574</v>
      </c>
      <c r="T92">
        <f t="shared" si="49"/>
        <v>0.53604787235820883</v>
      </c>
      <c r="U92">
        <f t="shared" si="49"/>
        <v>0.53656063482661898</v>
      </c>
      <c r="V92">
        <f t="shared" si="49"/>
        <v>0.53445594454928247</v>
      </c>
      <c r="W92">
        <f t="shared" si="49"/>
        <v>0.53671663801808334</v>
      </c>
      <c r="X92">
        <f t="shared" si="49"/>
        <v>0.53656972842392459</v>
      </c>
      <c r="Y92">
        <f t="shared" si="49"/>
        <v>0.53564878754054912</v>
      </c>
      <c r="Z92">
        <f t="shared" si="49"/>
        <v>0.53686160472703015</v>
      </c>
      <c r="AA92">
        <f t="shared" si="49"/>
        <v>0.53755073096446704</v>
      </c>
      <c r="AB92">
        <f t="shared" si="49"/>
        <v>0.53877204230385256</v>
      </c>
      <c r="AC92">
        <f t="shared" si="49"/>
        <v>0.53660641202319148</v>
      </c>
      <c r="AD92">
        <f t="shared" si="49"/>
        <v>0.53744847143049046</v>
      </c>
      <c r="AE92">
        <f t="shared" si="49"/>
        <v>0.53652074260100746</v>
      </c>
      <c r="AF92">
        <f t="shared" si="49"/>
        <v>0.53887869579558434</v>
      </c>
      <c r="AG92">
        <f t="shared" si="49"/>
        <v>0.53834512746290542</v>
      </c>
      <c r="AH92">
        <f t="shared" si="49"/>
        <v>9.1666666666666674E-2</v>
      </c>
      <c r="AI92" t="e">
        <f t="shared" si="49"/>
        <v>#N/A</v>
      </c>
      <c r="AJ92" t="e">
        <f t="shared" si="49"/>
        <v>#N/A</v>
      </c>
    </row>
    <row r="93" spans="2:36" x14ac:dyDescent="0.2">
      <c r="B93" t="s">
        <v>171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2:36" x14ac:dyDescent="0.2">
      <c r="B94" t="s">
        <v>172</v>
      </c>
      <c r="C94">
        <f t="shared" ref="C94:F94" si="50">C16/SUM(C$14,C$16)*C$4</f>
        <v>0.56751446175528908</v>
      </c>
      <c r="D94">
        <f t="shared" si="50"/>
        <v>0.4230830008418664</v>
      </c>
      <c r="E94">
        <f t="shared" si="50"/>
        <v>0.4508297234498817</v>
      </c>
      <c r="F94">
        <f t="shared" si="50"/>
        <v>0.46945128118185081</v>
      </c>
      <c r="G94">
        <f t="shared" ref="G94:AJ94" si="51">G16/SUM(G$14,G$16)*G$4</f>
        <v>0.46773010274780413</v>
      </c>
      <c r="H94">
        <f t="shared" si="51"/>
        <v>0.46695374913375981</v>
      </c>
      <c r="I94">
        <f t="shared" si="51"/>
        <v>0.46148403416982842</v>
      </c>
      <c r="J94">
        <f t="shared" si="51"/>
        <v>0.45533193961730495</v>
      </c>
      <c r="K94">
        <f t="shared" si="51"/>
        <v>0.45607222729370162</v>
      </c>
      <c r="L94">
        <f t="shared" si="51"/>
        <v>0.45340768587428881</v>
      </c>
      <c r="M94">
        <f t="shared" si="51"/>
        <v>0.44240615020564666</v>
      </c>
      <c r="N94">
        <f t="shared" si="51"/>
        <v>0.45534626733485223</v>
      </c>
      <c r="O94">
        <f t="shared" si="51"/>
        <v>0.44933028518350171</v>
      </c>
      <c r="P94">
        <f t="shared" si="51"/>
        <v>0.44969989271466732</v>
      </c>
      <c r="Q94">
        <f t="shared" si="51"/>
        <v>0.4456716458279309</v>
      </c>
      <c r="R94">
        <f t="shared" si="51"/>
        <v>0.4524940247668443</v>
      </c>
      <c r="S94">
        <f t="shared" si="51"/>
        <v>0.44811555203177689</v>
      </c>
      <c r="T94">
        <f t="shared" si="51"/>
        <v>0.44553595609715996</v>
      </c>
      <c r="U94">
        <f t="shared" si="51"/>
        <v>0.44441703932351073</v>
      </c>
      <c r="V94">
        <f t="shared" si="51"/>
        <v>0.44592730940540226</v>
      </c>
      <c r="W94">
        <f t="shared" si="51"/>
        <v>0.44313065851369476</v>
      </c>
      <c r="X94">
        <f t="shared" si="51"/>
        <v>0.44277753671427361</v>
      </c>
      <c r="Y94">
        <f t="shared" si="51"/>
        <v>0.44323567431234479</v>
      </c>
      <c r="Z94">
        <f t="shared" si="51"/>
        <v>0.44159250845429154</v>
      </c>
      <c r="AA94">
        <f t="shared" si="51"/>
        <v>0.44050298555289374</v>
      </c>
      <c r="AB94">
        <f t="shared" si="51"/>
        <v>0.43888988380725791</v>
      </c>
      <c r="AC94">
        <f t="shared" si="51"/>
        <v>0.44068843821159226</v>
      </c>
      <c r="AD94">
        <f t="shared" si="51"/>
        <v>0.43949131818451315</v>
      </c>
      <c r="AE94">
        <f t="shared" si="51"/>
        <v>0.44007477222211411</v>
      </c>
      <c r="AF94">
        <f t="shared" si="51"/>
        <v>0.43738455595402709</v>
      </c>
      <c r="AG94">
        <f t="shared" si="51"/>
        <v>0.43760134255454081</v>
      </c>
      <c r="AH94">
        <f t="shared" si="51"/>
        <v>-0.3972222222222222</v>
      </c>
      <c r="AI94" t="e">
        <f t="shared" si="51"/>
        <v>#N/A</v>
      </c>
      <c r="AJ94" t="e">
        <f t="shared" si="51"/>
        <v>#N/A</v>
      </c>
    </row>
    <row r="95" spans="2:36" x14ac:dyDescent="0.2">
      <c r="B95" t="s">
        <v>173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2:36" x14ac:dyDescent="0.2">
      <c r="B96" s="5" t="s">
        <v>202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2:36" x14ac:dyDescent="0.2">
      <c r="B97" s="5" t="s">
        <v>203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2:36" x14ac:dyDescent="0.2">
      <c r="B98" t="s">
        <v>167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2:36" x14ac:dyDescent="0.2">
      <c r="B99" t="s">
        <v>174</v>
      </c>
      <c r="C99">
        <f t="shared" ref="C99:F99" si="52">C23/SUM(C$23,C$25)*C$5</f>
        <v>3.6630081284103628E-3</v>
      </c>
      <c r="D99">
        <f t="shared" si="52"/>
        <v>6.7100297843388E-4</v>
      </c>
      <c r="E99">
        <f t="shared" si="52"/>
        <v>7.2889414261114067E-4</v>
      </c>
      <c r="F99">
        <f t="shared" si="52"/>
        <v>7.7982253532347999E-4</v>
      </c>
      <c r="G99">
        <f t="shared" ref="G99:AJ99" si="53">G23/SUM(G$23,G$25)*G$5</f>
        <v>8.8202269743332506E-4</v>
      </c>
      <c r="H99">
        <f t="shared" si="53"/>
        <v>9.9149428087618894E-4</v>
      </c>
      <c r="I99">
        <f t="shared" si="53"/>
        <v>1.0954504748409595E-3</v>
      </c>
      <c r="J99">
        <f t="shared" si="53"/>
        <v>1.2041440879464905E-3</v>
      </c>
      <c r="K99">
        <f t="shared" si="53"/>
        <v>1.298968657656354E-3</v>
      </c>
      <c r="L99">
        <f t="shared" si="53"/>
        <v>1.4052423522703653E-3</v>
      </c>
      <c r="M99">
        <f t="shared" si="53"/>
        <v>1.5496546859082084E-3</v>
      </c>
      <c r="N99">
        <f t="shared" si="53"/>
        <v>1.5818590083961539E-3</v>
      </c>
      <c r="O99">
        <f t="shared" si="53"/>
        <v>1.7056020388751042E-3</v>
      </c>
      <c r="P99">
        <f t="shared" si="53"/>
        <v>1.7928054155414144E-3</v>
      </c>
      <c r="Q99">
        <f t="shared" si="53"/>
        <v>1.903976222237482E-3</v>
      </c>
      <c r="R99">
        <f t="shared" si="53"/>
        <v>1.9432574071986727E-3</v>
      </c>
      <c r="S99">
        <f t="shared" si="53"/>
        <v>2.046526209786547E-3</v>
      </c>
      <c r="T99">
        <f t="shared" si="53"/>
        <v>2.1339087947769477E-3</v>
      </c>
      <c r="U99">
        <f t="shared" si="53"/>
        <v>2.206297898235789E-3</v>
      </c>
      <c r="V99">
        <f t="shared" si="53"/>
        <v>2.2610728074416125E-3</v>
      </c>
      <c r="W99">
        <f t="shared" si="53"/>
        <v>2.3392541052922942E-3</v>
      </c>
      <c r="X99">
        <f t="shared" si="53"/>
        <v>2.3962000761784661E-3</v>
      </c>
      <c r="Y99">
        <f t="shared" si="53"/>
        <v>2.4421106292415303E-3</v>
      </c>
      <c r="Z99">
        <f t="shared" si="53"/>
        <v>2.5018926345382097E-3</v>
      </c>
      <c r="AA99">
        <f t="shared" si="53"/>
        <v>2.5534322172521473E-3</v>
      </c>
      <c r="AB99">
        <f t="shared" si="53"/>
        <v>2.6090206638570194E-3</v>
      </c>
      <c r="AC99">
        <f t="shared" si="53"/>
        <v>2.6332693679467049E-3</v>
      </c>
      <c r="AD99">
        <f t="shared" si="53"/>
        <v>2.6816054411054288E-3</v>
      </c>
      <c r="AE99">
        <f t="shared" si="53"/>
        <v>2.7141508106666287E-3</v>
      </c>
      <c r="AF99">
        <f t="shared" si="53"/>
        <v>2.7728722914384485E-3</v>
      </c>
      <c r="AG99">
        <f t="shared" si="53"/>
        <v>2.805822038619839E-3</v>
      </c>
      <c r="AH99">
        <f t="shared" si="53"/>
        <v>-3.263888888888888</v>
      </c>
      <c r="AI99" t="e">
        <f t="shared" si="53"/>
        <v>#DIV/0!</v>
      </c>
      <c r="AJ99" t="e">
        <f t="shared" si="53"/>
        <v>#DIV/0!</v>
      </c>
    </row>
    <row r="100" spans="2:36" x14ac:dyDescent="0.2">
      <c r="B100" t="s">
        <v>175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2:36" x14ac:dyDescent="0.2">
      <c r="B101" t="s">
        <v>176</v>
      </c>
      <c r="C101">
        <f t="shared" ref="C101:F101" si="54">C25/SUM(C$23,C$25)*C$5</f>
        <v>7.810944604221586E-4</v>
      </c>
      <c r="D101">
        <f t="shared" si="54"/>
        <v>4.4571346915907939E-3</v>
      </c>
      <c r="E101">
        <f t="shared" si="54"/>
        <v>5.3418285152613413E-3</v>
      </c>
      <c r="F101">
        <f t="shared" si="54"/>
        <v>6.1728197445991596E-3</v>
      </c>
      <c r="G101">
        <f t="shared" ref="G101:AJ101" si="55">G25/SUM(G$23,G$25)*G$5</f>
        <v>6.948998008674062E-3</v>
      </c>
      <c r="H101">
        <f t="shared" si="55"/>
        <v>7.7531201891968462E-3</v>
      </c>
      <c r="I101">
        <f t="shared" si="55"/>
        <v>8.5108552892573155E-3</v>
      </c>
      <c r="J101">
        <f t="shared" si="55"/>
        <v>9.234200145637415E-3</v>
      </c>
      <c r="K101">
        <f t="shared" si="55"/>
        <v>1.0005505144585741E-2</v>
      </c>
      <c r="L101">
        <f t="shared" si="55"/>
        <v>1.0770911871913015E-2</v>
      </c>
      <c r="M101">
        <f t="shared" si="55"/>
        <v>1.1480036653424976E-2</v>
      </c>
      <c r="N101">
        <f t="shared" si="55"/>
        <v>1.2300161137557367E-2</v>
      </c>
      <c r="O101">
        <f t="shared" si="55"/>
        <v>1.3026339966441182E-2</v>
      </c>
      <c r="P101">
        <f t="shared" si="55"/>
        <v>1.3750339075453056E-2</v>
      </c>
      <c r="Q101">
        <f t="shared" si="55"/>
        <v>1.4433712861529627E-2</v>
      </c>
      <c r="R101">
        <f t="shared" si="55"/>
        <v>1.5130610840817189E-2</v>
      </c>
      <c r="S101">
        <f t="shared" si="55"/>
        <v>1.5726681240979076E-2</v>
      </c>
      <c r="T101">
        <f t="shared" si="55"/>
        <v>1.6282262749854181E-2</v>
      </c>
      <c r="U101">
        <f t="shared" si="55"/>
        <v>1.6816027951634515E-2</v>
      </c>
      <c r="V101">
        <f t="shared" si="55"/>
        <v>1.7355673237873646E-2</v>
      </c>
      <c r="W101">
        <f t="shared" si="55"/>
        <v>1.7813449362929654E-2</v>
      </c>
      <c r="X101">
        <f t="shared" si="55"/>
        <v>1.8256534785623328E-2</v>
      </c>
      <c r="Y101">
        <f t="shared" si="55"/>
        <v>1.8673427517864626E-2</v>
      </c>
      <c r="Z101">
        <f t="shared" si="55"/>
        <v>1.9043994184139986E-2</v>
      </c>
      <c r="AA101">
        <f t="shared" si="55"/>
        <v>1.939285126538693E-2</v>
      </c>
      <c r="AB101">
        <f t="shared" si="55"/>
        <v>1.9729053225032545E-2</v>
      </c>
      <c r="AC101">
        <f t="shared" si="55"/>
        <v>2.0071880397269464E-2</v>
      </c>
      <c r="AD101">
        <f t="shared" si="55"/>
        <v>2.0378604943890939E-2</v>
      </c>
      <c r="AE101">
        <f t="shared" si="55"/>
        <v>2.0690334366211764E-2</v>
      </c>
      <c r="AF101">
        <f t="shared" si="55"/>
        <v>2.0963875958950072E-2</v>
      </c>
      <c r="AG101">
        <f t="shared" si="55"/>
        <v>2.1247707943933845E-2</v>
      </c>
      <c r="AH101">
        <f t="shared" si="55"/>
        <v>4.5694444444444429</v>
      </c>
      <c r="AI101" t="e">
        <f t="shared" si="55"/>
        <v>#DIV/0!</v>
      </c>
      <c r="AJ101" t="e">
        <f t="shared" si="55"/>
        <v>#DIV/0!</v>
      </c>
    </row>
    <row r="102" spans="2:36" x14ac:dyDescent="0.2">
      <c r="B102" t="s">
        <v>177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2:36" x14ac:dyDescent="0.2">
      <c r="B103" t="s">
        <v>178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2:36" x14ac:dyDescent="0.2">
      <c r="B104" s="5" t="s">
        <v>202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2:36" x14ac:dyDescent="0.2">
      <c r="B105" s="5" t="s">
        <v>203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7" spans="2:36" x14ac:dyDescent="0.2">
      <c r="B107" t="s">
        <v>196</v>
      </c>
    </row>
    <row r="108" spans="2:36" x14ac:dyDescent="0.2">
      <c r="B108" t="s">
        <v>197</v>
      </c>
    </row>
    <row r="109" spans="2:36" x14ac:dyDescent="0.2">
      <c r="B109" s="1" t="s">
        <v>194</v>
      </c>
      <c r="C109">
        <f>C3</f>
        <v>2020</v>
      </c>
      <c r="D109">
        <f t="shared" ref="D109:AJ109" si="56">D3</f>
        <v>2021</v>
      </c>
      <c r="E109">
        <f t="shared" si="56"/>
        <v>2022</v>
      </c>
      <c r="F109">
        <f t="shared" si="56"/>
        <v>2023</v>
      </c>
      <c r="G109">
        <f t="shared" si="56"/>
        <v>2024</v>
      </c>
      <c r="H109">
        <f t="shared" si="56"/>
        <v>2025</v>
      </c>
      <c r="I109">
        <f t="shared" si="56"/>
        <v>2026</v>
      </c>
      <c r="J109">
        <f t="shared" si="56"/>
        <v>2027</v>
      </c>
      <c r="K109">
        <f t="shared" si="56"/>
        <v>2028</v>
      </c>
      <c r="L109">
        <f t="shared" si="56"/>
        <v>2029</v>
      </c>
      <c r="M109">
        <f t="shared" si="56"/>
        <v>2030</v>
      </c>
      <c r="N109">
        <f t="shared" si="56"/>
        <v>2031</v>
      </c>
      <c r="O109">
        <f t="shared" si="56"/>
        <v>2032</v>
      </c>
      <c r="P109">
        <f t="shared" si="56"/>
        <v>2033</v>
      </c>
      <c r="Q109">
        <f t="shared" si="56"/>
        <v>2034</v>
      </c>
      <c r="R109">
        <f t="shared" si="56"/>
        <v>2035</v>
      </c>
      <c r="S109">
        <f t="shared" si="56"/>
        <v>2036</v>
      </c>
      <c r="T109">
        <f t="shared" si="56"/>
        <v>2037</v>
      </c>
      <c r="U109">
        <f t="shared" si="56"/>
        <v>2038</v>
      </c>
      <c r="V109">
        <f t="shared" si="56"/>
        <v>2039</v>
      </c>
      <c r="W109">
        <f t="shared" si="56"/>
        <v>2040</v>
      </c>
      <c r="X109">
        <f t="shared" si="56"/>
        <v>2041</v>
      </c>
      <c r="Y109">
        <f t="shared" si="56"/>
        <v>2042</v>
      </c>
      <c r="Z109">
        <f t="shared" si="56"/>
        <v>2043</v>
      </c>
      <c r="AA109">
        <f t="shared" si="56"/>
        <v>2044</v>
      </c>
      <c r="AB109">
        <f t="shared" si="56"/>
        <v>2045</v>
      </c>
      <c r="AC109">
        <f t="shared" si="56"/>
        <v>2046</v>
      </c>
      <c r="AD109">
        <f t="shared" si="56"/>
        <v>2047</v>
      </c>
      <c r="AE109">
        <f t="shared" si="56"/>
        <v>2048</v>
      </c>
      <c r="AF109">
        <f t="shared" si="56"/>
        <v>2049</v>
      </c>
      <c r="AG109">
        <f t="shared" si="56"/>
        <v>2050</v>
      </c>
      <c r="AH109" t="str">
        <f t="shared" si="56"/>
        <v>Growth (2020-2050)</v>
      </c>
      <c r="AI109">
        <f t="shared" si="56"/>
        <v>0</v>
      </c>
      <c r="AJ109">
        <f t="shared" si="56"/>
        <v>0</v>
      </c>
    </row>
    <row r="110" spans="2:36" x14ac:dyDescent="0.2">
      <c r="B110" t="s">
        <v>168</v>
      </c>
      <c r="C110">
        <f>C12/SUM(C$12:C$15,C$17:C$19)</f>
        <v>4.5805791485391675E-3</v>
      </c>
      <c r="D110">
        <f t="shared" ref="D110:AJ112" si="57">D12/SUM(D$12:D$15,D$17:D$19)</f>
        <v>5.757290187546245E-3</v>
      </c>
      <c r="E110">
        <f t="shared" si="57"/>
        <v>5.5184444927012816E-3</v>
      </c>
      <c r="F110">
        <f t="shared" si="57"/>
        <v>5.4094958551131637E-3</v>
      </c>
      <c r="G110">
        <f t="shared" si="57"/>
        <v>5.4524752685517564E-3</v>
      </c>
      <c r="H110">
        <f t="shared" si="57"/>
        <v>5.481321034506167E-3</v>
      </c>
      <c r="I110">
        <f t="shared" si="57"/>
        <v>5.5541476593536096E-3</v>
      </c>
      <c r="J110">
        <f t="shared" si="57"/>
        <v>5.6223077462880123E-3</v>
      </c>
      <c r="K110">
        <f t="shared" si="57"/>
        <v>5.6279096495607285E-3</v>
      </c>
      <c r="L110">
        <f t="shared" si="57"/>
        <v>5.6577569160329187E-3</v>
      </c>
      <c r="M110">
        <f t="shared" si="57"/>
        <v>5.8089463475298406E-3</v>
      </c>
      <c r="N110">
        <f t="shared" si="57"/>
        <v>5.6748566140090093E-3</v>
      </c>
      <c r="O110">
        <f t="shared" si="57"/>
        <v>5.7381451784573904E-3</v>
      </c>
      <c r="P110">
        <f t="shared" si="57"/>
        <v>5.7368581835207976E-3</v>
      </c>
      <c r="Q110">
        <f t="shared" si="57"/>
        <v>5.7743357152607918E-3</v>
      </c>
      <c r="R110">
        <f t="shared" si="57"/>
        <v>5.7208049709999232E-3</v>
      </c>
      <c r="S110">
        <f t="shared" si="57"/>
        <v>5.7638318325250052E-3</v>
      </c>
      <c r="T110">
        <f t="shared" si="57"/>
        <v>5.7899883660027804E-3</v>
      </c>
      <c r="U110">
        <f t="shared" si="57"/>
        <v>5.8028762879701696E-3</v>
      </c>
      <c r="V110">
        <f t="shared" si="57"/>
        <v>5.7930490521660187E-3</v>
      </c>
      <c r="W110">
        <f t="shared" si="57"/>
        <v>5.8215005900250508E-3</v>
      </c>
      <c r="X110">
        <f t="shared" si="57"/>
        <v>5.8272917180682508E-3</v>
      </c>
      <c r="Y110">
        <f t="shared" si="57"/>
        <v>5.826280731985818E-3</v>
      </c>
      <c r="Z110">
        <f t="shared" si="57"/>
        <v>5.8450591140731612E-3</v>
      </c>
      <c r="AA110">
        <f t="shared" si="57"/>
        <v>5.8569350238697878E-3</v>
      </c>
      <c r="AB110">
        <f t="shared" si="57"/>
        <v>5.8733547071958903E-3</v>
      </c>
      <c r="AC110">
        <f t="shared" si="57"/>
        <v>5.8598677016236589E-3</v>
      </c>
      <c r="AD110">
        <f t="shared" si="57"/>
        <v>5.8733980123650146E-3</v>
      </c>
      <c r="AE110">
        <f t="shared" si="57"/>
        <v>5.8709849135647205E-3</v>
      </c>
      <c r="AF110">
        <f t="shared" si="57"/>
        <v>5.8967175695272961E-3</v>
      </c>
      <c r="AG110">
        <f t="shared" si="57"/>
        <v>5.8966681087705532E-3</v>
      </c>
      <c r="AH110">
        <f t="shared" si="57"/>
        <v>0.37931034482758619</v>
      </c>
      <c r="AI110" t="e">
        <f t="shared" si="57"/>
        <v>#N/A</v>
      </c>
      <c r="AJ110" t="e">
        <f t="shared" si="57"/>
        <v>#N/A</v>
      </c>
    </row>
    <row r="111" spans="2:36" x14ac:dyDescent="0.2">
      <c r="B111" t="s">
        <v>169</v>
      </c>
      <c r="C111">
        <f>C13/SUM(C$12:C$15,C$17:C$19)</f>
        <v>4.5217510819241719E-2</v>
      </c>
      <c r="D111">
        <f t="shared" ref="D111:R111" si="58">D13/SUM(D$12:D$15,D$17:D$19)</f>
        <v>5.8076940386404333E-2</v>
      </c>
      <c r="E111">
        <f t="shared" si="58"/>
        <v>5.4054519515369381E-2</v>
      </c>
      <c r="F111">
        <f t="shared" si="58"/>
        <v>5.170564057450102E-2</v>
      </c>
      <c r="G111">
        <f t="shared" si="58"/>
        <v>5.1558391656714275E-2</v>
      </c>
      <c r="H111">
        <f t="shared" si="58"/>
        <v>5.1674150779694963E-2</v>
      </c>
      <c r="I111">
        <f t="shared" si="58"/>
        <v>5.1548922217645544E-2</v>
      </c>
      <c r="J111">
        <f t="shared" si="58"/>
        <v>5.1505332429389893E-2</v>
      </c>
      <c r="K111">
        <f t="shared" si="58"/>
        <v>5.124752730317543E-2</v>
      </c>
      <c r="L111">
        <f t="shared" si="58"/>
        <v>5.1198960662047648E-2</v>
      </c>
      <c r="M111">
        <f t="shared" si="58"/>
        <v>5.1897164641357602E-2</v>
      </c>
      <c r="N111">
        <f t="shared" si="58"/>
        <v>5.0561632753960167E-2</v>
      </c>
      <c r="O111">
        <f t="shared" si="58"/>
        <v>5.088095366494004E-2</v>
      </c>
      <c r="P111">
        <f t="shared" si="58"/>
        <v>5.0657564174269552E-2</v>
      </c>
      <c r="Q111">
        <f t="shared" si="58"/>
        <v>5.0820242611271445E-2</v>
      </c>
      <c r="R111">
        <f t="shared" si="58"/>
        <v>5.004066196643385E-2</v>
      </c>
      <c r="S111">
        <f t="shared" si="57"/>
        <v>5.0274764301081951E-2</v>
      </c>
      <c r="T111">
        <f t="shared" si="57"/>
        <v>5.0362451425728649E-2</v>
      </c>
      <c r="U111">
        <f t="shared" si="57"/>
        <v>5.0294224209385271E-2</v>
      </c>
      <c r="V111">
        <f t="shared" si="57"/>
        <v>5.0035604644810307E-2</v>
      </c>
      <c r="W111">
        <f t="shared" si="57"/>
        <v>5.0148097481215799E-2</v>
      </c>
      <c r="X111">
        <f t="shared" si="57"/>
        <v>5.0057754067867929E-2</v>
      </c>
      <c r="Y111">
        <f t="shared" si="57"/>
        <v>4.9893865859824249E-2</v>
      </c>
      <c r="Z111">
        <f t="shared" si="57"/>
        <v>4.9936001241708439E-2</v>
      </c>
      <c r="AA111">
        <f t="shared" si="57"/>
        <v>4.9927280939037429E-2</v>
      </c>
      <c r="AB111">
        <f t="shared" si="57"/>
        <v>4.9963666329499411E-2</v>
      </c>
      <c r="AC111">
        <f t="shared" si="57"/>
        <v>4.9706028382249613E-2</v>
      </c>
      <c r="AD111">
        <f t="shared" si="57"/>
        <v>4.9722908279880705E-2</v>
      </c>
      <c r="AE111">
        <f t="shared" si="57"/>
        <v>4.9578917372661249E-2</v>
      </c>
      <c r="AF111">
        <f t="shared" si="57"/>
        <v>4.9725232095840184E-2</v>
      </c>
      <c r="AG111">
        <f t="shared" si="57"/>
        <v>4.9615648127252623E-2</v>
      </c>
      <c r="AH111">
        <f t="shared" si="57"/>
        <v>0.17241379310344829</v>
      </c>
      <c r="AI111" t="e">
        <f t="shared" si="57"/>
        <v>#N/A</v>
      </c>
      <c r="AJ111" t="e">
        <f t="shared" si="57"/>
        <v>#N/A</v>
      </c>
    </row>
    <row r="112" spans="2:36" x14ac:dyDescent="0.2">
      <c r="B112" t="s">
        <v>170</v>
      </c>
      <c r="C112">
        <f>C14/SUM(C$12:C$15,C$17:C$19)</f>
        <v>0.15207502826137234</v>
      </c>
      <c r="D112">
        <f t="shared" si="57"/>
        <v>0.17827108655807059</v>
      </c>
      <c r="E112">
        <f t="shared" si="57"/>
        <v>0.17203215816199313</v>
      </c>
      <c r="F112">
        <f t="shared" si="57"/>
        <v>0.16595444347145474</v>
      </c>
      <c r="G112">
        <f t="shared" si="57"/>
        <v>0.16451022327072279</v>
      </c>
      <c r="H112">
        <f t="shared" si="57"/>
        <v>0.16364664827552231</v>
      </c>
      <c r="I112">
        <f t="shared" si="57"/>
        <v>0.16381007365562036</v>
      </c>
      <c r="J112">
        <f t="shared" si="57"/>
        <v>0.16396568864211727</v>
      </c>
      <c r="K112">
        <f t="shared" si="57"/>
        <v>0.1629282510004311</v>
      </c>
      <c r="L112">
        <f t="shared" si="57"/>
        <v>0.16264166625727558</v>
      </c>
      <c r="M112">
        <f t="shared" si="57"/>
        <v>0.16433756605335068</v>
      </c>
      <c r="N112">
        <f t="shared" si="57"/>
        <v>0.16076898384867233</v>
      </c>
      <c r="O112">
        <f t="shared" si="57"/>
        <v>0.16139741431916554</v>
      </c>
      <c r="P112">
        <f t="shared" si="57"/>
        <v>0.16069165765598378</v>
      </c>
      <c r="Q112">
        <f t="shared" si="57"/>
        <v>0.16096350676177751</v>
      </c>
      <c r="R112">
        <f t="shared" si="57"/>
        <v>0.15899691390148432</v>
      </c>
      <c r="S112">
        <f t="shared" si="57"/>
        <v>0.15938988051542385</v>
      </c>
      <c r="T112">
        <f t="shared" si="57"/>
        <v>0.15942409720553036</v>
      </c>
      <c r="U112">
        <f t="shared" si="57"/>
        <v>0.1592123264374847</v>
      </c>
      <c r="V112">
        <f t="shared" si="57"/>
        <v>0.15845902254895927</v>
      </c>
      <c r="W112">
        <f t="shared" si="57"/>
        <v>0.1586389673356535</v>
      </c>
      <c r="X112">
        <f t="shared" si="57"/>
        <v>0.15830975559495147</v>
      </c>
      <c r="Y112">
        <f t="shared" si="57"/>
        <v>0.15784631620930048</v>
      </c>
      <c r="Z112">
        <f t="shared" si="57"/>
        <v>0.15781812132600007</v>
      </c>
      <c r="AA112">
        <f t="shared" si="57"/>
        <v>0.15770162236781718</v>
      </c>
      <c r="AB112">
        <f t="shared" si="57"/>
        <v>0.15771909546369775</v>
      </c>
      <c r="AC112">
        <f t="shared" si="57"/>
        <v>0.15701282356343824</v>
      </c>
      <c r="AD112">
        <f t="shared" si="57"/>
        <v>0.15694886466572022</v>
      </c>
      <c r="AE112">
        <f t="shared" si="57"/>
        <v>0.15656366000443039</v>
      </c>
      <c r="AF112">
        <f t="shared" si="57"/>
        <v>0.15682462465126651</v>
      </c>
      <c r="AG112">
        <f t="shared" si="57"/>
        <v>0.1565210412275633</v>
      </c>
      <c r="AH112">
        <f t="shared" si="57"/>
        <v>0.10344827586206896</v>
      </c>
      <c r="AI112" t="e">
        <f t="shared" si="57"/>
        <v>#N/A</v>
      </c>
      <c r="AJ112" t="e">
        <f t="shared" si="57"/>
        <v>#N/A</v>
      </c>
    </row>
    <row r="113" spans="2:36" x14ac:dyDescent="0.2">
      <c r="B113" t="s">
        <v>171</v>
      </c>
      <c r="C113">
        <f>C15/SUM(C$12:C$15,C$17:C$19)</f>
        <v>0.48739470756002962</v>
      </c>
      <c r="D113">
        <f t="shared" ref="D113:AJ113" si="59">D15/SUM(D$12:D$15,D$17:D$19)</f>
        <v>0.38577585211598381</v>
      </c>
      <c r="E113">
        <f t="shared" si="59"/>
        <v>0.39614802321164583</v>
      </c>
      <c r="F113">
        <f t="shared" si="59"/>
        <v>0.40928491366696895</v>
      </c>
      <c r="G113">
        <f t="shared" si="59"/>
        <v>0.40620174741027953</v>
      </c>
      <c r="H113">
        <f t="shared" si="59"/>
        <v>0.40407283168150077</v>
      </c>
      <c r="I113">
        <f t="shared" si="59"/>
        <v>0.40049771978533116</v>
      </c>
      <c r="J113">
        <f t="shared" si="59"/>
        <v>0.39497810351887952</v>
      </c>
      <c r="K113">
        <f t="shared" si="59"/>
        <v>0.3947419324222613</v>
      </c>
      <c r="L113">
        <f t="shared" si="59"/>
        <v>0.39243016859938545</v>
      </c>
      <c r="M113">
        <f t="shared" si="59"/>
        <v>0.38446071741618065</v>
      </c>
      <c r="N113">
        <f t="shared" si="59"/>
        <v>0.39315528561693314</v>
      </c>
      <c r="O113">
        <f t="shared" si="59"/>
        <v>0.3885974483786277</v>
      </c>
      <c r="P113">
        <f t="shared" si="59"/>
        <v>0.38852999778694541</v>
      </c>
      <c r="Q113">
        <f t="shared" si="59"/>
        <v>0.38525942752706943</v>
      </c>
      <c r="R113">
        <f t="shared" si="59"/>
        <v>0.38962711765625813</v>
      </c>
      <c r="S113">
        <f t="shared" si="59"/>
        <v>0.38634012545137908</v>
      </c>
      <c r="T113">
        <f t="shared" si="59"/>
        <v>0.38427821697327808</v>
      </c>
      <c r="U113">
        <f t="shared" si="59"/>
        <v>0.38333403697981044</v>
      </c>
      <c r="V113">
        <f t="shared" si="59"/>
        <v>0.38406618381181223</v>
      </c>
      <c r="W113">
        <f t="shared" si="59"/>
        <v>0.3818783915385186</v>
      </c>
      <c r="X113">
        <f t="shared" si="59"/>
        <v>0.38138765519434181</v>
      </c>
      <c r="Y113">
        <f t="shared" si="59"/>
        <v>0.38150994331032917</v>
      </c>
      <c r="Z113">
        <f t="shared" si="59"/>
        <v>0.38010460724739742</v>
      </c>
      <c r="AA113">
        <f t="shared" si="59"/>
        <v>0.37918857872714357</v>
      </c>
      <c r="AB113">
        <f t="shared" si="59"/>
        <v>0.37781833083499144</v>
      </c>
      <c r="AC113">
        <f t="shared" si="59"/>
        <v>0.37888013617450328</v>
      </c>
      <c r="AD113">
        <f t="shared" si="59"/>
        <v>0.3778645019750968</v>
      </c>
      <c r="AE113">
        <f t="shared" si="59"/>
        <v>0.37794671317589623</v>
      </c>
      <c r="AF113">
        <f t="shared" si="59"/>
        <v>0.37593999583241761</v>
      </c>
      <c r="AG113">
        <f t="shared" si="59"/>
        <v>0.37572546880963759</v>
      </c>
      <c r="AH113">
        <f t="shared" si="59"/>
        <v>-0.2413793103448276</v>
      </c>
      <c r="AI113" t="e">
        <f t="shared" si="59"/>
        <v>#N/A</v>
      </c>
      <c r="AJ113" t="e">
        <f t="shared" si="59"/>
        <v>#N/A</v>
      </c>
    </row>
    <row r="114" spans="2:36" x14ac:dyDescent="0.2">
      <c r="B114" s="5" t="s">
        <v>172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2:36" x14ac:dyDescent="0.2">
      <c r="B115" t="s">
        <v>173</v>
      </c>
      <c r="C115">
        <f t="shared" ref="C115:AJ115" si="60">C17/SUM(C$12:C$15,C$17:C$19)</f>
        <v>1.2044967632426927E-2</v>
      </c>
      <c r="D115">
        <f t="shared" si="60"/>
        <v>1.0174978898976152E-2</v>
      </c>
      <c r="E115">
        <f t="shared" si="60"/>
        <v>1.0584281135654518E-2</v>
      </c>
      <c r="F115">
        <f t="shared" si="60"/>
        <v>1.0746709628783147E-2</v>
      </c>
      <c r="G115">
        <f t="shared" si="60"/>
        <v>1.0720122033140147E-2</v>
      </c>
      <c r="H115">
        <f t="shared" si="60"/>
        <v>1.0762228053436483E-2</v>
      </c>
      <c r="I115">
        <f t="shared" si="60"/>
        <v>1.0697972914058149E-2</v>
      </c>
      <c r="J115">
        <f t="shared" si="60"/>
        <v>1.0580084163026809E-2</v>
      </c>
      <c r="K115">
        <f t="shared" si="60"/>
        <v>1.057896097238694E-2</v>
      </c>
      <c r="L115">
        <f t="shared" si="60"/>
        <v>1.0547531356714455E-2</v>
      </c>
      <c r="M115">
        <f t="shared" si="60"/>
        <v>1.0453723058251929E-2</v>
      </c>
      <c r="N115">
        <f t="shared" si="60"/>
        <v>1.0583037542552206E-2</v>
      </c>
      <c r="O115">
        <f t="shared" si="60"/>
        <v>1.0524668984602286E-2</v>
      </c>
      <c r="P115">
        <f t="shared" si="60"/>
        <v>1.052575575087707E-2</v>
      </c>
      <c r="Q115">
        <f t="shared" si="60"/>
        <v>1.0474319219457816E-2</v>
      </c>
      <c r="R115">
        <f t="shared" si="60"/>
        <v>1.0536622690009819E-2</v>
      </c>
      <c r="S115">
        <f t="shared" si="60"/>
        <v>1.0491607645806589E-2</v>
      </c>
      <c r="T115">
        <f t="shared" si="60"/>
        <v>1.0460404952978846E-2</v>
      </c>
      <c r="U115">
        <f t="shared" si="60"/>
        <v>1.044216654146287E-2</v>
      </c>
      <c r="V115">
        <f t="shared" si="60"/>
        <v>1.0455041785045952E-2</v>
      </c>
      <c r="W115">
        <f t="shared" si="60"/>
        <v>1.0423615695730628E-2</v>
      </c>
      <c r="X115">
        <f t="shared" si="60"/>
        <v>1.0414851287656457E-2</v>
      </c>
      <c r="Y115">
        <f t="shared" si="60"/>
        <v>1.041526258524463E-2</v>
      </c>
      <c r="Z115">
        <f t="shared" si="60"/>
        <v>1.0395274738103675E-2</v>
      </c>
      <c r="AA115">
        <f t="shared" si="60"/>
        <v>1.0379074345762766E-2</v>
      </c>
      <c r="AB115">
        <f t="shared" si="60"/>
        <v>1.0359649509459902E-2</v>
      </c>
      <c r="AC115">
        <f t="shared" si="60"/>
        <v>1.0371569345649497E-2</v>
      </c>
      <c r="AD115">
        <f t="shared" si="60"/>
        <v>1.03553459224525E-2</v>
      </c>
      <c r="AE115">
        <f t="shared" si="60"/>
        <v>1.0359983463241287E-2</v>
      </c>
      <c r="AF115">
        <f t="shared" si="60"/>
        <v>1.0328772872454563E-2</v>
      </c>
      <c r="AG115">
        <f t="shared" si="60"/>
        <v>1.0320316147648291E-2</v>
      </c>
      <c r="AH115">
        <f t="shared" si="60"/>
        <v>-0.10344827586206896</v>
      </c>
      <c r="AI115" t="e">
        <f t="shared" si="60"/>
        <v>#N/A</v>
      </c>
      <c r="AJ115" t="e">
        <f t="shared" si="60"/>
        <v>#N/A</v>
      </c>
    </row>
    <row r="116" spans="2:36" x14ac:dyDescent="0.2">
      <c r="B116" s="5" t="s">
        <v>202</v>
      </c>
      <c r="C116">
        <f>C18/SUM(C$12:C$15,C$17:C$19)</f>
        <v>0.23370899526524005</v>
      </c>
      <c r="D116">
        <f t="shared" ref="D116:AJ116" si="61">D18/SUM(D$12:D$15,D$17:D$19)</f>
        <v>0.30689320260432956</v>
      </c>
      <c r="E116">
        <f t="shared" si="61"/>
        <v>0.30218569650399774</v>
      </c>
      <c r="F116">
        <f t="shared" si="61"/>
        <v>0.29445721079415943</v>
      </c>
      <c r="G116">
        <f t="shared" si="61"/>
        <v>0.29796913173628109</v>
      </c>
      <c r="H116">
        <f t="shared" si="61"/>
        <v>0.29978273777896425</v>
      </c>
      <c r="I116">
        <f t="shared" si="61"/>
        <v>0.30299185390990868</v>
      </c>
      <c r="J116">
        <f t="shared" si="61"/>
        <v>0.30804918801520342</v>
      </c>
      <c r="K116">
        <f t="shared" si="61"/>
        <v>0.30881242101975848</v>
      </c>
      <c r="L116">
        <f t="shared" si="61"/>
        <v>0.31106508481349426</v>
      </c>
      <c r="M116">
        <f t="shared" si="61"/>
        <v>0.31713344517054592</v>
      </c>
      <c r="N116">
        <f t="shared" si="61"/>
        <v>0.31139213158724194</v>
      </c>
      <c r="O116">
        <f t="shared" si="61"/>
        <v>0.31511654296459235</v>
      </c>
      <c r="P116">
        <f t="shared" si="61"/>
        <v>0.31557829241361796</v>
      </c>
      <c r="Q116">
        <f t="shared" si="61"/>
        <v>0.31834943596083914</v>
      </c>
      <c r="R116">
        <f t="shared" si="61"/>
        <v>0.31550985413465671</v>
      </c>
      <c r="S116">
        <f t="shared" si="61"/>
        <v>0.31821771608743255</v>
      </c>
      <c r="T116">
        <f t="shared" si="61"/>
        <v>0.3199890572838236</v>
      </c>
      <c r="U116">
        <f t="shared" si="61"/>
        <v>0.321048284598552</v>
      </c>
      <c r="V116">
        <f t="shared" si="61"/>
        <v>0.32076246814155895</v>
      </c>
      <c r="W116">
        <f t="shared" si="61"/>
        <v>0.32263433227518745</v>
      </c>
      <c r="X116">
        <f t="shared" si="61"/>
        <v>0.32323689203359735</v>
      </c>
      <c r="Y116">
        <f t="shared" si="61"/>
        <v>0.32342696016776323</v>
      </c>
      <c r="Z116">
        <f t="shared" si="61"/>
        <v>0.32462936436863271</v>
      </c>
      <c r="AA116">
        <f t="shared" si="61"/>
        <v>0.32558157576311653</v>
      </c>
      <c r="AB116">
        <f t="shared" si="61"/>
        <v>0.32681791864638737</v>
      </c>
      <c r="AC116">
        <f t="shared" si="61"/>
        <v>0.32623896949527337</v>
      </c>
      <c r="AD116">
        <f t="shared" si="61"/>
        <v>0.3271827503244889</v>
      </c>
      <c r="AE116">
        <f t="shared" si="61"/>
        <v>0.32731429228877879</v>
      </c>
      <c r="AF116">
        <f t="shared" si="61"/>
        <v>0.32898927786011045</v>
      </c>
      <c r="AG116">
        <f t="shared" si="61"/>
        <v>0.32930961173889101</v>
      </c>
      <c r="AH116">
        <f t="shared" si="61"/>
        <v>0.48275862068965519</v>
      </c>
      <c r="AI116" t="e">
        <f t="shared" si="61"/>
        <v>#N/A</v>
      </c>
      <c r="AJ116" t="e">
        <f t="shared" si="61"/>
        <v>#N/A</v>
      </c>
    </row>
    <row r="117" spans="2:36" x14ac:dyDescent="0.2">
      <c r="B117" s="5" t="s">
        <v>203</v>
      </c>
      <c r="C117">
        <f>C19/SUM(C$12:C$15,C$17:C$19)</f>
        <v>6.497821131315018E-2</v>
      </c>
      <c r="D117">
        <f t="shared" ref="D117:AJ117" si="62">D19/SUM(D$12:D$15,D$17:D$19)</f>
        <v>5.5050649248689465E-2</v>
      </c>
      <c r="E117">
        <f t="shared" si="62"/>
        <v>5.9476876978637974E-2</v>
      </c>
      <c r="F117">
        <f t="shared" si="62"/>
        <v>6.2441586009019667E-2</v>
      </c>
      <c r="G117">
        <f t="shared" si="62"/>
        <v>6.3587908624310366E-2</v>
      </c>
      <c r="H117">
        <f t="shared" si="62"/>
        <v>6.4580082396375083E-2</v>
      </c>
      <c r="I117">
        <f t="shared" si="62"/>
        <v>6.4899309858082344E-2</v>
      </c>
      <c r="J117">
        <f t="shared" si="62"/>
        <v>6.5299295485095166E-2</v>
      </c>
      <c r="K117">
        <f t="shared" si="62"/>
        <v>6.6062997632425943E-2</v>
      </c>
      <c r="L117">
        <f t="shared" si="62"/>
        <v>6.645883139504985E-2</v>
      </c>
      <c r="M117">
        <f t="shared" si="62"/>
        <v>6.5908437312783411E-2</v>
      </c>
      <c r="N117">
        <f t="shared" si="62"/>
        <v>6.7864072036631196E-2</v>
      </c>
      <c r="O117">
        <f t="shared" si="62"/>
        <v>6.7744826509614706E-2</v>
      </c>
      <c r="P117">
        <f t="shared" si="62"/>
        <v>6.8279874034785359E-2</v>
      </c>
      <c r="Q117">
        <f t="shared" si="62"/>
        <v>6.8358732204323772E-2</v>
      </c>
      <c r="R117">
        <f t="shared" si="62"/>
        <v>6.9568024680157312E-2</v>
      </c>
      <c r="S117">
        <f t="shared" si="62"/>
        <v>6.9522074166351019E-2</v>
      </c>
      <c r="T117">
        <f t="shared" si="62"/>
        <v>6.9695783792657728E-2</v>
      </c>
      <c r="U117">
        <f t="shared" si="62"/>
        <v>6.9866084945334597E-2</v>
      </c>
      <c r="V117">
        <f t="shared" si="62"/>
        <v>7.0428630015647392E-2</v>
      </c>
      <c r="W117">
        <f t="shared" si="62"/>
        <v>7.0455095083668942E-2</v>
      </c>
      <c r="X117">
        <f t="shared" si="62"/>
        <v>7.0765800103516602E-2</v>
      </c>
      <c r="Y117">
        <f t="shared" si="62"/>
        <v>7.1081371135552435E-2</v>
      </c>
      <c r="Z117">
        <f t="shared" si="62"/>
        <v>7.1271571964084485E-2</v>
      </c>
      <c r="AA117">
        <f t="shared" si="62"/>
        <v>7.1364932833252834E-2</v>
      </c>
      <c r="AB117">
        <f t="shared" si="62"/>
        <v>7.1447984508768256E-2</v>
      </c>
      <c r="AC117">
        <f t="shared" si="62"/>
        <v>7.1930605337262268E-2</v>
      </c>
      <c r="AD117">
        <f t="shared" si="62"/>
        <v>7.2052230819995788E-2</v>
      </c>
      <c r="AE117">
        <f t="shared" si="62"/>
        <v>7.236544878142738E-2</v>
      </c>
      <c r="AF117">
        <f t="shared" si="62"/>
        <v>7.2295379118383282E-2</v>
      </c>
      <c r="AG117">
        <f t="shared" si="62"/>
        <v>7.2611245840236677E-2</v>
      </c>
      <c r="AH117">
        <f t="shared" si="62"/>
        <v>0.20689655172413793</v>
      </c>
      <c r="AI117" t="e">
        <f t="shared" si="62"/>
        <v>#N/A</v>
      </c>
      <c r="AJ117" t="e">
        <f t="shared" si="62"/>
        <v>#N/A</v>
      </c>
    </row>
    <row r="118" spans="2:36" x14ac:dyDescent="0.2">
      <c r="B118" s="5"/>
    </row>
    <row r="119" spans="2:36" x14ac:dyDescent="0.2">
      <c r="B119" s="1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50"/>
  <sheetViews>
    <sheetView topLeftCell="A7" zoomScale="85" zoomScaleNormal="85" workbookViewId="0">
      <selection activeCell="B19" sqref="B19"/>
    </sheetView>
  </sheetViews>
  <sheetFormatPr baseColWidth="10" defaultColWidth="8.83203125" defaultRowHeight="15" x14ac:dyDescent="0.2"/>
  <cols>
    <col min="1" max="1" width="20.83203125" customWidth="1"/>
    <col min="2" max="2" width="23.5" customWidth="1"/>
    <col min="3" max="3" width="19" customWidth="1"/>
    <col min="4" max="4" width="17.83203125" customWidth="1"/>
    <col min="5" max="5" width="14" customWidth="1"/>
    <col min="6" max="6" width="10.83203125" bestFit="1" customWidth="1"/>
  </cols>
  <sheetData>
    <row r="1" spans="1:5" x14ac:dyDescent="0.2">
      <c r="B1" s="29" t="s">
        <v>1170</v>
      </c>
    </row>
    <row r="2" spans="1:5" x14ac:dyDescent="0.2">
      <c r="A2" t="s">
        <v>1171</v>
      </c>
      <c r="B2" s="30">
        <f>B5*cpi_2018to2012</f>
        <v>65177.846652390654</v>
      </c>
    </row>
    <row r="4" spans="1:5" x14ac:dyDescent="0.2">
      <c r="B4" t="s">
        <v>1172</v>
      </c>
    </row>
    <row r="5" spans="1:5" x14ac:dyDescent="0.2">
      <c r="A5" t="s">
        <v>1171</v>
      </c>
      <c r="B5" s="31">
        <f>B19*B11+C19*B12+D19*B13</f>
        <v>71310.554324278608</v>
      </c>
      <c r="C5" s="32"/>
      <c r="D5" s="32"/>
    </row>
    <row r="8" spans="1:5" x14ac:dyDescent="0.2">
      <c r="A8" s="34" t="s">
        <v>1176</v>
      </c>
      <c r="B8" s="34"/>
      <c r="C8" s="34"/>
      <c r="D8" s="34"/>
      <c r="E8" s="34"/>
    </row>
    <row r="9" spans="1:5" x14ac:dyDescent="0.2">
      <c r="A9" t="s">
        <v>1177</v>
      </c>
      <c r="B9" s="35"/>
    </row>
    <row r="10" spans="1:5" ht="48" x14ac:dyDescent="0.2">
      <c r="B10" s="13" t="s">
        <v>1173</v>
      </c>
      <c r="C10" s="13" t="str">
        <f>B23</f>
        <v>Vehicle cost not including battery</v>
      </c>
      <c r="D10" s="13" t="str">
        <f>'EV freight truck batteries'!$D$19</f>
        <v>Battery cost (based on 2019 battery pack price)</v>
      </c>
      <c r="E10" t="s">
        <v>1178</v>
      </c>
    </row>
    <row r="11" spans="1:5" x14ac:dyDescent="0.2">
      <c r="A11" t="str">
        <f>A24</f>
        <v>2-3</v>
      </c>
      <c r="B11" s="31">
        <f>D11+C11</f>
        <v>65732</v>
      </c>
      <c r="C11" s="35">
        <f>B24</f>
        <v>55337</v>
      </c>
      <c r="D11" s="33">
        <f>'EV freight truck batteries'!D20</f>
        <v>10395</v>
      </c>
      <c r="E11" s="32">
        <f>D11/(D11+C11)</f>
        <v>0.15814215298484757</v>
      </c>
    </row>
    <row r="12" spans="1:5" x14ac:dyDescent="0.2">
      <c r="A12" t="str">
        <f>A25</f>
        <v>4-5</v>
      </c>
      <c r="B12" s="31">
        <f>D12+C12</f>
        <v>82459</v>
      </c>
      <c r="C12" s="35">
        <f>B25</f>
        <v>56664</v>
      </c>
      <c r="D12" s="33">
        <f>'EV freight truck batteries'!D21</f>
        <v>25795</v>
      </c>
      <c r="E12" s="32">
        <f>D12/(D12+C12)</f>
        <v>0.31282212978571167</v>
      </c>
    </row>
    <row r="13" spans="1:5" x14ac:dyDescent="0.2">
      <c r="A13" t="str">
        <f>A26</f>
        <v>6-7</v>
      </c>
      <c r="B13" s="31">
        <f>D13+C13</f>
        <v>119914</v>
      </c>
      <c r="C13" s="35">
        <f>B26</f>
        <v>81414</v>
      </c>
      <c r="D13" s="33">
        <f>'EV freight truck batteries'!D22</f>
        <v>38500</v>
      </c>
      <c r="E13" s="32">
        <f>D13/(D13+C13)</f>
        <v>0.32106342879063327</v>
      </c>
    </row>
    <row r="16" spans="1:5" x14ac:dyDescent="0.2">
      <c r="A16" s="34" t="s">
        <v>1349</v>
      </c>
      <c r="B16" s="34"/>
      <c r="C16" s="34"/>
      <c r="D16" s="34"/>
      <c r="E16" s="34"/>
    </row>
    <row r="17" spans="1:5" x14ac:dyDescent="0.2">
      <c r="B17" t="str">
        <f>'CARB ACT ISOR'!G27</f>
        <v>LDV Freight</v>
      </c>
    </row>
    <row r="18" spans="1:5" x14ac:dyDescent="0.2">
      <c r="B18" t="str">
        <f>'CARB ACT ISOR'!G28</f>
        <v>Class 2b-3</v>
      </c>
      <c r="C18" t="str">
        <f>'CARB ACT ISOR'!H28</f>
        <v>Class 4-5</v>
      </c>
      <c r="D18" t="str">
        <f>'CARB ACT ISOR'!I28</f>
        <v>Class 6-7</v>
      </c>
      <c r="E18" t="s">
        <v>1316</v>
      </c>
    </row>
    <row r="19" spans="1:5" ht="16" x14ac:dyDescent="0.2">
      <c r="A19" s="13" t="str">
        <f>'CARB ACT ISOR'!F29</f>
        <v>Sales Share (2024-2030)</v>
      </c>
      <c r="B19" s="36">
        <f>SUM('Table 44'!K26:K32,'Table 49'!K26:K32)*1000/E19</f>
        <v>0.84903672433063349</v>
      </c>
      <c r="C19" s="36">
        <f>SUM('Table 49'!U26:U32)*1000*('CARB ACT ISOR'!H46/('CARB ACT ISOR'!I46+'CARB ACT ISOR'!H46))/E19</f>
        <v>6.9441673422480865E-2</v>
      </c>
      <c r="D19" s="36">
        <f>SUM('Table 49'!U26:U32)*1000*('CARB ACT ISOR'!I46/('CARB ACT ISOR'!I46+'CARB ACT ISOR'!H46))/E19</f>
        <v>8.1521602246885733E-2</v>
      </c>
      <c r="E19" s="68">
        <f>SUM('Table 44'!K26:K32,'Table 49'!K26:K32,'Table 49'!U26:U32)*1000</f>
        <v>10317224.670000002</v>
      </c>
    </row>
    <row r="21" spans="1:5" x14ac:dyDescent="0.2">
      <c r="C21" s="26"/>
    </row>
    <row r="22" spans="1:5" x14ac:dyDescent="0.2">
      <c r="A22" s="34" t="s">
        <v>1179</v>
      </c>
      <c r="B22" s="34"/>
      <c r="C22" s="34"/>
      <c r="D22" s="37"/>
      <c r="E22" s="37"/>
    </row>
    <row r="23" spans="1:5" ht="48" x14ac:dyDescent="0.2">
      <c r="B23" s="13" t="s">
        <v>1174</v>
      </c>
      <c r="C23" s="13" t="s">
        <v>1180</v>
      </c>
      <c r="D23" s="13" t="s">
        <v>1181</v>
      </c>
      <c r="E23" s="13" t="s">
        <v>1182</v>
      </c>
    </row>
    <row r="24" spans="1:5" x14ac:dyDescent="0.2">
      <c r="A24" t="str">
        <f>'EV freight trucks'!A33</f>
        <v>2-3</v>
      </c>
      <c r="B24" s="38">
        <f>C24-D24</f>
        <v>55337</v>
      </c>
      <c r="C24" s="38">
        <f>'EV freight trucks'!B33</f>
        <v>67068.5</v>
      </c>
      <c r="D24" s="38">
        <f>'EV freight truck batteries'!C20</f>
        <v>11731.5</v>
      </c>
      <c r="E24" s="32">
        <f>D24/C24</f>
        <v>0.17491818066603548</v>
      </c>
    </row>
    <row r="25" spans="1:5" x14ac:dyDescent="0.2">
      <c r="A25" t="str">
        <f>'EV freight trucks'!A34</f>
        <v>4-5</v>
      </c>
      <c r="B25" s="38">
        <f>C25-D25</f>
        <v>56664</v>
      </c>
      <c r="C25" s="38">
        <f>'EV freight trucks'!B34</f>
        <v>85775.5</v>
      </c>
      <c r="D25" s="38">
        <f>'EV freight truck batteries'!C21</f>
        <v>29111.500000000004</v>
      </c>
      <c r="E25" s="32">
        <f>D25/C25</f>
        <v>0.33939178436733103</v>
      </c>
    </row>
    <row r="26" spans="1:5" x14ac:dyDescent="0.2">
      <c r="A26" t="str">
        <f>'EV freight trucks'!A35</f>
        <v>6-7</v>
      </c>
      <c r="B26" s="38">
        <f>C26-D26</f>
        <v>81414</v>
      </c>
      <c r="C26" s="38">
        <f>'EV freight trucks'!B35</f>
        <v>124864</v>
      </c>
      <c r="D26" s="38">
        <f>'EV freight truck batteries'!C22</f>
        <v>43450</v>
      </c>
      <c r="E26" s="32">
        <f>D26/C26</f>
        <v>0.34797860071758074</v>
      </c>
    </row>
    <row r="30" spans="1:5" x14ac:dyDescent="0.2">
      <c r="A30" s="1" t="s">
        <v>1183</v>
      </c>
    </row>
    <row r="31" spans="1:5" x14ac:dyDescent="0.2">
      <c r="A31" t="s">
        <v>1184</v>
      </c>
    </row>
    <row r="32" spans="1:5" x14ac:dyDescent="0.2">
      <c r="B32" t="s">
        <v>1185</v>
      </c>
    </row>
    <row r="33" spans="1:4" x14ac:dyDescent="0.2">
      <c r="A33" s="39" t="s">
        <v>1186</v>
      </c>
      <c r="B33" s="38">
        <f>D48</f>
        <v>67068.5</v>
      </c>
    </row>
    <row r="34" spans="1:4" x14ac:dyDescent="0.2">
      <c r="A34" s="39" t="s">
        <v>1187</v>
      </c>
      <c r="B34" s="38">
        <f>D49</f>
        <v>85775.5</v>
      </c>
    </row>
    <row r="35" spans="1:4" x14ac:dyDescent="0.2">
      <c r="A35" s="39" t="s">
        <v>1188</v>
      </c>
      <c r="B35" s="38">
        <f>D50</f>
        <v>124864</v>
      </c>
    </row>
    <row r="37" spans="1:4" x14ac:dyDescent="0.2">
      <c r="A37" s="1" t="s">
        <v>1190</v>
      </c>
    </row>
    <row r="38" spans="1:4" x14ac:dyDescent="0.2">
      <c r="A38" t="s">
        <v>1184</v>
      </c>
    </row>
    <row r="39" spans="1:4" x14ac:dyDescent="0.2">
      <c r="A39" s="39" t="s">
        <v>1186</v>
      </c>
      <c r="B39">
        <f>'EV freight truck batteries'!B28</f>
        <v>55</v>
      </c>
      <c r="C39">
        <f>'EV freight truck batteries'!C28</f>
        <v>80</v>
      </c>
    </row>
    <row r="40" spans="1:4" x14ac:dyDescent="0.2">
      <c r="A40" s="39" t="s">
        <v>1187</v>
      </c>
      <c r="B40">
        <f>'EV freight truck batteries'!B29</f>
        <v>135</v>
      </c>
      <c r="C40">
        <f>'EV freight truck batteries'!C29</f>
        <v>200</v>
      </c>
    </row>
    <row r="41" spans="1:4" x14ac:dyDescent="0.2">
      <c r="A41" s="39" t="s">
        <v>1188</v>
      </c>
      <c r="B41">
        <f>'EV freight truck batteries'!B30</f>
        <v>200</v>
      </c>
      <c r="C41">
        <f>'EV freight truck batteries'!C30</f>
        <v>300</v>
      </c>
    </row>
    <row r="43" spans="1:4" x14ac:dyDescent="0.2">
      <c r="A43" s="1" t="s">
        <v>1191</v>
      </c>
      <c r="B43">
        <f>'EV freight truck batteries'!$E$38</f>
        <v>173.8</v>
      </c>
      <c r="C43" t="s">
        <v>1192</v>
      </c>
    </row>
    <row r="46" spans="1:4" x14ac:dyDescent="0.2">
      <c r="A46" s="1" t="s">
        <v>1193</v>
      </c>
    </row>
    <row r="47" spans="1:4" x14ac:dyDescent="0.2">
      <c r="A47" t="s">
        <v>1184</v>
      </c>
      <c r="D47" t="s">
        <v>1194</v>
      </c>
    </row>
    <row r="48" spans="1:4" x14ac:dyDescent="0.2">
      <c r="A48" s="39" t="s">
        <v>1186</v>
      </c>
      <c r="B48" s="38">
        <f>'EV freight truck batteries'!B38</f>
        <v>64896</v>
      </c>
      <c r="C48" s="38">
        <f>'EV freight truck batteries'!C38</f>
        <v>69241</v>
      </c>
      <c r="D48">
        <f>(C48+B48)/2</f>
        <v>67068.5</v>
      </c>
    </row>
    <row r="49" spans="1:4" x14ac:dyDescent="0.2">
      <c r="A49" s="39" t="s">
        <v>1187</v>
      </c>
      <c r="B49" s="38">
        <f>'EV freight truck batteries'!B39</f>
        <v>80127</v>
      </c>
      <c r="C49" s="38">
        <f>'EV freight truck batteries'!C39</f>
        <v>91424</v>
      </c>
      <c r="D49">
        <f>(C49+B49)/2</f>
        <v>85775.5</v>
      </c>
    </row>
    <row r="50" spans="1:4" x14ac:dyDescent="0.2">
      <c r="A50" s="39" t="s">
        <v>1188</v>
      </c>
      <c r="B50" s="38">
        <f>'EV freight truck batteries'!B40</f>
        <v>116174</v>
      </c>
      <c r="C50" s="38">
        <f>'EV freight truck batteries'!C40</f>
        <v>133554</v>
      </c>
      <c r="D50">
        <f>(C50+B50)/2</f>
        <v>124864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46"/>
  <sheetViews>
    <sheetView topLeftCell="A28" workbookViewId="0">
      <selection activeCell="E52" sqref="E52"/>
    </sheetView>
  </sheetViews>
  <sheetFormatPr baseColWidth="10" defaultColWidth="8.83203125" defaultRowHeight="15" x14ac:dyDescent="0.2"/>
  <cols>
    <col min="1" max="1" width="17.83203125" customWidth="1"/>
    <col min="3" max="3" width="10.83203125" bestFit="1" customWidth="1"/>
    <col min="4" max="4" width="12.33203125" customWidth="1"/>
  </cols>
  <sheetData>
    <row r="1" spans="1:7" x14ac:dyDescent="0.2">
      <c r="A1" t="s">
        <v>1196</v>
      </c>
    </row>
    <row r="2" spans="1:7" x14ac:dyDescent="0.2">
      <c r="A2" t="s">
        <v>1197</v>
      </c>
    </row>
    <row r="4" spans="1:7" x14ac:dyDescent="0.2">
      <c r="A4" t="s">
        <v>1198</v>
      </c>
    </row>
    <row r="5" spans="1:7" x14ac:dyDescent="0.2">
      <c r="A5" t="s">
        <v>1199</v>
      </c>
    </row>
    <row r="6" spans="1:7" x14ac:dyDescent="0.2">
      <c r="A6" s="40">
        <v>43004</v>
      </c>
    </row>
    <row r="7" spans="1:7" x14ac:dyDescent="0.2">
      <c r="A7" t="s">
        <v>1200</v>
      </c>
    </row>
    <row r="9" spans="1:7" x14ac:dyDescent="0.2">
      <c r="A9" s="34" t="s">
        <v>1191</v>
      </c>
      <c r="B9" s="37"/>
      <c r="C9" s="37"/>
      <c r="D9" s="37"/>
      <c r="E9" s="37"/>
      <c r="F9" s="37"/>
      <c r="G9" s="37"/>
    </row>
    <row r="10" spans="1:7" x14ac:dyDescent="0.2">
      <c r="A10" s="38">
        <v>154</v>
      </c>
      <c r="B10" t="s">
        <v>1201</v>
      </c>
      <c r="C10" t="s">
        <v>1202</v>
      </c>
    </row>
    <row r="11" spans="1:7" x14ac:dyDescent="0.2">
      <c r="A11" s="38"/>
    </row>
    <row r="12" spans="1:7" x14ac:dyDescent="0.2">
      <c r="A12" t="s">
        <v>1203</v>
      </c>
    </row>
    <row r="13" spans="1:7" x14ac:dyDescent="0.2">
      <c r="A13" t="s">
        <v>1204</v>
      </c>
    </row>
    <row r="14" spans="1:7" x14ac:dyDescent="0.2">
      <c r="A14" s="40">
        <v>43802</v>
      </c>
    </row>
    <row r="15" spans="1:7" x14ac:dyDescent="0.2">
      <c r="A15" s="12" t="s">
        <v>1205</v>
      </c>
    </row>
    <row r="17" spans="1:7" x14ac:dyDescent="0.2">
      <c r="A17" s="34" t="s">
        <v>1206</v>
      </c>
      <c r="B17" s="34"/>
      <c r="C17" s="34"/>
      <c r="D17" s="34"/>
      <c r="E17" s="34"/>
      <c r="F17" s="34"/>
      <c r="G17" s="34"/>
    </row>
    <row r="18" spans="1:7" x14ac:dyDescent="0.2">
      <c r="A18" t="s">
        <v>1184</v>
      </c>
    </row>
    <row r="19" spans="1:7" ht="64" x14ac:dyDescent="0.2">
      <c r="B19" t="str">
        <f t="shared" ref="B19:B24" si="0">E27</f>
        <v>Average</v>
      </c>
      <c r="C19" s="13" t="s">
        <v>1181</v>
      </c>
      <c r="D19" s="13" t="s">
        <v>1175</v>
      </c>
    </row>
    <row r="20" spans="1:7" x14ac:dyDescent="0.2">
      <c r="A20" s="39" t="s">
        <v>1186</v>
      </c>
      <c r="B20">
        <f t="shared" si="0"/>
        <v>67.5</v>
      </c>
      <c r="C20" s="38">
        <f>B20*$E$38</f>
        <v>11731.5</v>
      </c>
      <c r="D20" s="33">
        <f>B20*$A$10</f>
        <v>10395</v>
      </c>
    </row>
    <row r="21" spans="1:7" x14ac:dyDescent="0.2">
      <c r="A21" s="39" t="s">
        <v>1187</v>
      </c>
      <c r="B21">
        <f t="shared" si="0"/>
        <v>167.5</v>
      </c>
      <c r="C21" s="38">
        <f>B21*$E$38</f>
        <v>29111.500000000004</v>
      </c>
      <c r="D21" s="33">
        <f>B21*$A$10</f>
        <v>25795</v>
      </c>
    </row>
    <row r="22" spans="1:7" x14ac:dyDescent="0.2">
      <c r="A22" s="39" t="s">
        <v>1188</v>
      </c>
      <c r="B22">
        <f t="shared" si="0"/>
        <v>250</v>
      </c>
      <c r="C22" s="38">
        <f>B22*$E$38</f>
        <v>43450</v>
      </c>
      <c r="D22" s="33">
        <f>B22*$A$10</f>
        <v>38500</v>
      </c>
    </row>
    <row r="23" spans="1:7" x14ac:dyDescent="0.2">
      <c r="A23" s="39">
        <v>8</v>
      </c>
      <c r="B23">
        <f t="shared" si="0"/>
        <v>300</v>
      </c>
      <c r="C23" s="38">
        <f>B23*$E$38</f>
        <v>52140</v>
      </c>
      <c r="D23" s="33">
        <f>B23*$A$10</f>
        <v>46200</v>
      </c>
    </row>
    <row r="24" spans="1:7" x14ac:dyDescent="0.2">
      <c r="A24" s="39" t="s">
        <v>1189</v>
      </c>
      <c r="B24">
        <f t="shared" si="0"/>
        <v>400</v>
      </c>
      <c r="C24" s="38">
        <f>B24*$E$38</f>
        <v>69520</v>
      </c>
      <c r="D24" s="33">
        <f>B24*$A$10</f>
        <v>61600</v>
      </c>
    </row>
    <row r="25" spans="1:7" x14ac:dyDescent="0.2">
      <c r="A25" s="39"/>
    </row>
    <row r="26" spans="1:7" x14ac:dyDescent="0.2">
      <c r="A26" t="s">
        <v>1184</v>
      </c>
    </row>
    <row r="27" spans="1:7" x14ac:dyDescent="0.2">
      <c r="B27" t="s">
        <v>1207</v>
      </c>
      <c r="C27" t="s">
        <v>1208</v>
      </c>
      <c r="D27" t="s">
        <v>1209</v>
      </c>
      <c r="E27" t="s">
        <v>1194</v>
      </c>
    </row>
    <row r="28" spans="1:7" x14ac:dyDescent="0.2">
      <c r="A28" s="39" t="s">
        <v>1186</v>
      </c>
      <c r="B28">
        <v>55</v>
      </c>
      <c r="C28">
        <v>80</v>
      </c>
      <c r="D28">
        <f>C28-B28</f>
        <v>25</v>
      </c>
      <c r="E28">
        <f>(C28+B28)/2</f>
        <v>67.5</v>
      </c>
    </row>
    <row r="29" spans="1:7" x14ac:dyDescent="0.2">
      <c r="A29" s="39" t="s">
        <v>1187</v>
      </c>
      <c r="B29">
        <v>135</v>
      </c>
      <c r="C29">
        <v>200</v>
      </c>
      <c r="D29">
        <f t="shared" ref="D29:D30" si="1">C29-B29</f>
        <v>65</v>
      </c>
      <c r="E29">
        <f t="shared" ref="E29:E30" si="2">(C29+B29)/2</f>
        <v>167.5</v>
      </c>
    </row>
    <row r="30" spans="1:7" x14ac:dyDescent="0.2">
      <c r="A30" s="39" t="s">
        <v>1188</v>
      </c>
      <c r="B30">
        <v>200</v>
      </c>
      <c r="C30">
        <v>300</v>
      </c>
      <c r="D30">
        <f t="shared" si="1"/>
        <v>100</v>
      </c>
      <c r="E30">
        <f t="shared" si="2"/>
        <v>250</v>
      </c>
    </row>
    <row r="31" spans="1:7" x14ac:dyDescent="0.2">
      <c r="A31" s="39">
        <v>8</v>
      </c>
      <c r="B31">
        <v>240</v>
      </c>
      <c r="C31">
        <v>360</v>
      </c>
      <c r="D31">
        <f>C31-B31</f>
        <v>120</v>
      </c>
      <c r="E31">
        <f>(C31+B31)/2</f>
        <v>300</v>
      </c>
    </row>
    <row r="32" spans="1:7" x14ac:dyDescent="0.2">
      <c r="A32" s="39" t="s">
        <v>1189</v>
      </c>
      <c r="B32">
        <v>400</v>
      </c>
      <c r="E32">
        <f>B32</f>
        <v>400</v>
      </c>
    </row>
    <row r="34" spans="1:7" x14ac:dyDescent="0.2">
      <c r="A34" s="34" t="s">
        <v>1210</v>
      </c>
      <c r="B34" s="37"/>
      <c r="C34" s="37"/>
      <c r="D34" s="37"/>
      <c r="E34" s="37"/>
      <c r="F34" s="37"/>
      <c r="G34" s="37"/>
    </row>
    <row r="36" spans="1:7" x14ac:dyDescent="0.2">
      <c r="A36" t="s">
        <v>1184</v>
      </c>
    </row>
    <row r="37" spans="1:7" x14ac:dyDescent="0.2">
      <c r="E37" t="s">
        <v>1211</v>
      </c>
    </row>
    <row r="38" spans="1:7" x14ac:dyDescent="0.2">
      <c r="A38" s="39" t="s">
        <v>1186</v>
      </c>
      <c r="B38">
        <f>64896</f>
        <v>64896</v>
      </c>
      <c r="C38">
        <v>69241</v>
      </c>
      <c r="D38">
        <f>C38-B38</f>
        <v>4345</v>
      </c>
      <c r="E38">
        <f>D38/D28</f>
        <v>173.8</v>
      </c>
    </row>
    <row r="39" spans="1:7" x14ac:dyDescent="0.2">
      <c r="A39" s="39" t="s">
        <v>1187</v>
      </c>
      <c r="B39">
        <v>80127</v>
      </c>
      <c r="C39">
        <v>91424</v>
      </c>
      <c r="D39">
        <f>C39-B39</f>
        <v>11297</v>
      </c>
      <c r="E39">
        <f>D39/D29</f>
        <v>173.8</v>
      </c>
    </row>
    <row r="40" spans="1:7" x14ac:dyDescent="0.2">
      <c r="A40" s="39" t="s">
        <v>1188</v>
      </c>
      <c r="B40">
        <v>116174</v>
      </c>
      <c r="C40">
        <v>133554</v>
      </c>
      <c r="D40">
        <f t="shared" ref="D40" si="3">C40-B40</f>
        <v>17380</v>
      </c>
      <c r="E40">
        <f>D40/D30</f>
        <v>173.8</v>
      </c>
    </row>
    <row r="41" spans="1:7" x14ac:dyDescent="0.2">
      <c r="A41" s="39">
        <v>8</v>
      </c>
      <c r="B41">
        <v>154799</v>
      </c>
      <c r="C41">
        <v>175655</v>
      </c>
      <c r="D41">
        <f>C41-B41</f>
        <v>20856</v>
      </c>
      <c r="E41">
        <f>D41/D31</f>
        <v>173.8</v>
      </c>
    </row>
    <row r="43" spans="1:7" x14ac:dyDescent="0.2">
      <c r="A43" s="39" t="s">
        <v>1195</v>
      </c>
      <c r="B43">
        <v>201351</v>
      </c>
    </row>
    <row r="45" spans="1:7" x14ac:dyDescent="0.2">
      <c r="A45" t="s">
        <v>1212</v>
      </c>
    </row>
    <row r="46" spans="1:7" x14ac:dyDescent="0.2">
      <c r="A46" t="s">
        <v>1213</v>
      </c>
    </row>
  </sheetData>
  <hyperlinks>
    <hyperlink ref="A15" r:id="rId1" xr:uid="{00000000-0004-0000-0A00-000000000000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91"/>
  <sheetViews>
    <sheetView topLeftCell="A30" zoomScale="80" zoomScaleNormal="80" workbookViewId="0">
      <selection activeCell="E52" sqref="E52"/>
    </sheetView>
  </sheetViews>
  <sheetFormatPr baseColWidth="10" defaultColWidth="8.83203125" defaultRowHeight="15" x14ac:dyDescent="0.2"/>
  <cols>
    <col min="1" max="1" width="30.33203125" customWidth="1"/>
    <col min="2" max="2" width="16.5" customWidth="1"/>
    <col min="3" max="3" width="20" customWidth="1"/>
    <col min="4" max="5" width="16.5" customWidth="1"/>
    <col min="6" max="6" width="25.6640625" customWidth="1"/>
    <col min="7" max="11" width="16" customWidth="1"/>
    <col min="12" max="12" width="13.33203125" customWidth="1"/>
  </cols>
  <sheetData>
    <row r="1" spans="1:7" x14ac:dyDescent="0.2">
      <c r="A1" t="s">
        <v>1214</v>
      </c>
    </row>
    <row r="2" spans="1:7" x14ac:dyDescent="0.2">
      <c r="A2" s="41" t="s">
        <v>1215</v>
      </c>
    </row>
    <row r="3" spans="1:7" x14ac:dyDescent="0.2">
      <c r="A3" s="12" t="s">
        <v>1216</v>
      </c>
    </row>
    <row r="5" spans="1:7" x14ac:dyDescent="0.2">
      <c r="A5" s="42" t="s">
        <v>1217</v>
      </c>
    </row>
    <row r="6" spans="1:7" x14ac:dyDescent="0.2">
      <c r="A6" s="43" t="s">
        <v>1218</v>
      </c>
    </row>
    <row r="7" spans="1:7" x14ac:dyDescent="0.2">
      <c r="A7" s="44" t="s">
        <v>1219</v>
      </c>
    </row>
    <row r="15" spans="1:7" ht="16" x14ac:dyDescent="0.2">
      <c r="F15" s="45" t="s">
        <v>1220</v>
      </c>
      <c r="G15" s="45"/>
    </row>
    <row r="16" spans="1:7" ht="16" x14ac:dyDescent="0.2">
      <c r="A16" t="s">
        <v>1221</v>
      </c>
      <c r="F16" s="45"/>
      <c r="G16" s="45"/>
    </row>
    <row r="17" spans="1:11" x14ac:dyDescent="0.2">
      <c r="A17" s="46"/>
      <c r="B17" s="47" t="s">
        <v>1222</v>
      </c>
      <c r="C17" s="47" t="s">
        <v>1223</v>
      </c>
      <c r="D17" s="47" t="s">
        <v>1224</v>
      </c>
    </row>
    <row r="18" spans="1:11" x14ac:dyDescent="0.2">
      <c r="A18" s="48" t="s">
        <v>1225</v>
      </c>
      <c r="B18" s="49">
        <v>524</v>
      </c>
      <c r="C18" s="49">
        <v>963</v>
      </c>
      <c r="D18" s="49">
        <v>1364</v>
      </c>
      <c r="F18" s="47" t="s">
        <v>1226</v>
      </c>
      <c r="G18" s="47" t="s">
        <v>1227</v>
      </c>
      <c r="H18" s="47" t="s">
        <v>1228</v>
      </c>
      <c r="I18" s="47" t="s">
        <v>1229</v>
      </c>
      <c r="J18" s="50" t="s">
        <v>1230</v>
      </c>
      <c r="K18" s="51" t="s">
        <v>1231</v>
      </c>
    </row>
    <row r="19" spans="1:11" x14ac:dyDescent="0.2">
      <c r="A19" s="48" t="s">
        <v>1232</v>
      </c>
      <c r="B19" s="49">
        <v>1110</v>
      </c>
      <c r="C19" s="49">
        <v>2022</v>
      </c>
      <c r="D19" s="49">
        <v>2662</v>
      </c>
      <c r="F19" s="47">
        <v>2024</v>
      </c>
      <c r="G19" s="52">
        <v>53761</v>
      </c>
      <c r="H19" s="52">
        <v>6436</v>
      </c>
      <c r="I19" s="52">
        <v>7556</v>
      </c>
      <c r="J19" s="53">
        <v>1119</v>
      </c>
      <c r="K19" s="54">
        <v>4686</v>
      </c>
    </row>
    <row r="20" spans="1:11" x14ac:dyDescent="0.2">
      <c r="A20" s="48" t="s">
        <v>1233</v>
      </c>
      <c r="B20" s="49">
        <f>6484*cpi_2018to2012</f>
        <v>5926.3760000000002</v>
      </c>
      <c r="C20" s="49">
        <f>10101*cpi_2018to2012</f>
        <v>9232.3140000000003</v>
      </c>
      <c r="D20" s="49">
        <f>12442*cpi_2018to2012</f>
        <v>11371.988000000001</v>
      </c>
      <c r="F20" s="47">
        <v>2025</v>
      </c>
      <c r="G20" s="52">
        <v>54217</v>
      </c>
      <c r="H20" s="52">
        <v>6531</v>
      </c>
      <c r="I20" s="52">
        <v>7667</v>
      </c>
      <c r="J20" s="53">
        <v>1137</v>
      </c>
      <c r="K20" s="54">
        <v>4769</v>
      </c>
    </row>
    <row r="21" spans="1:11" x14ac:dyDescent="0.2">
      <c r="A21" s="55" t="s">
        <v>1234</v>
      </c>
      <c r="B21" s="56">
        <f>(B18*$G$46+B19*SUM($H$46:$J$46))*cpi_2018to2012</f>
        <v>658.83351490019675</v>
      </c>
      <c r="C21" s="56">
        <f>(C18*$G$46+C19*SUM($H$46:$J$46))*cpi_2018to2012</f>
        <v>1205.2868946745875</v>
      </c>
      <c r="D21" s="56">
        <f>(D18*$G$46+D19*SUM($H$46:$J$46))*cpi_2018to2012</f>
        <v>1645.1720654273984</v>
      </c>
      <c r="F21" s="47">
        <v>2026</v>
      </c>
      <c r="G21" s="52">
        <v>54753</v>
      </c>
      <c r="H21" s="52">
        <v>6649</v>
      </c>
      <c r="I21" s="52">
        <v>7806</v>
      </c>
      <c r="J21" s="53">
        <v>1177</v>
      </c>
      <c r="K21" s="54">
        <v>4918</v>
      </c>
    </row>
    <row r="22" spans="1:11" x14ac:dyDescent="0.2">
      <c r="A22" s="55"/>
      <c r="B22" s="56"/>
      <c r="C22" s="56"/>
      <c r="D22" s="56"/>
      <c r="F22" s="47">
        <v>2027</v>
      </c>
      <c r="G22" s="52">
        <v>55152</v>
      </c>
      <c r="H22" s="52">
        <v>6786</v>
      </c>
      <c r="I22" s="52">
        <v>7966</v>
      </c>
      <c r="J22" s="53">
        <v>1194</v>
      </c>
      <c r="K22" s="54">
        <v>4993</v>
      </c>
    </row>
    <row r="23" spans="1:11" x14ac:dyDescent="0.2">
      <c r="A23" s="55" t="s">
        <v>1235</v>
      </c>
      <c r="B23" s="57"/>
      <c r="C23" s="57"/>
      <c r="D23" s="57"/>
      <c r="F23" s="47">
        <v>2028</v>
      </c>
      <c r="G23" s="52">
        <v>55765</v>
      </c>
      <c r="H23" s="52">
        <v>6904</v>
      </c>
      <c r="I23" s="52">
        <v>8105</v>
      </c>
      <c r="J23" s="53">
        <v>1216</v>
      </c>
      <c r="K23" s="54">
        <v>5075</v>
      </c>
    </row>
    <row r="24" spans="1:11" x14ac:dyDescent="0.2">
      <c r="A24" s="55" t="s">
        <v>1236</v>
      </c>
      <c r="B24" s="57"/>
      <c r="C24" s="57"/>
      <c r="D24" s="57"/>
      <c r="F24" s="47">
        <v>2029</v>
      </c>
      <c r="G24" s="52">
        <v>56371</v>
      </c>
      <c r="H24" s="52">
        <v>7024</v>
      </c>
      <c r="I24" s="52">
        <v>8246</v>
      </c>
      <c r="J24" s="53">
        <v>1239</v>
      </c>
      <c r="K24" s="54">
        <v>5161</v>
      </c>
    </row>
    <row r="25" spans="1:11" x14ac:dyDescent="0.2">
      <c r="F25" s="47">
        <v>2030</v>
      </c>
      <c r="G25" s="52">
        <v>56968</v>
      </c>
      <c r="H25" s="52">
        <v>7147</v>
      </c>
      <c r="I25" s="52">
        <v>8390</v>
      </c>
      <c r="J25" s="53">
        <v>1264</v>
      </c>
      <c r="K25" s="54">
        <v>5263</v>
      </c>
    </row>
    <row r="26" spans="1:11" x14ac:dyDescent="0.2">
      <c r="F26" s="47" t="s">
        <v>1237</v>
      </c>
      <c r="G26" s="52">
        <f>SUM(G19:G25)</f>
        <v>386987</v>
      </c>
      <c r="H26" s="52">
        <f t="shared" ref="H26:K26" si="0">SUM(H19:H25)</f>
        <v>47477</v>
      </c>
      <c r="I26" s="52">
        <f t="shared" si="0"/>
        <v>55736</v>
      </c>
      <c r="J26" s="52">
        <f t="shared" si="0"/>
        <v>8346</v>
      </c>
      <c r="K26" s="52">
        <f t="shared" si="0"/>
        <v>34865</v>
      </c>
    </row>
    <row r="27" spans="1:11" x14ac:dyDescent="0.2">
      <c r="F27" s="72"/>
      <c r="G27" s="74" t="s">
        <v>1238</v>
      </c>
      <c r="H27" s="74"/>
      <c r="I27" s="74"/>
      <c r="J27" s="75"/>
      <c r="K27" s="58" t="s">
        <v>1239</v>
      </c>
    </row>
    <row r="28" spans="1:11" x14ac:dyDescent="0.2">
      <c r="A28" s="1" t="s">
        <v>1240</v>
      </c>
      <c r="F28" s="73"/>
      <c r="G28" s="50" t="s">
        <v>1227</v>
      </c>
      <c r="H28" s="50" t="s">
        <v>1228</v>
      </c>
      <c r="I28" s="50" t="s">
        <v>1229</v>
      </c>
      <c r="J28" s="50" t="s">
        <v>1230</v>
      </c>
      <c r="K28" s="51" t="s">
        <v>1231</v>
      </c>
    </row>
    <row r="29" spans="1:11" x14ac:dyDescent="0.2">
      <c r="F29" s="47" t="s">
        <v>1241</v>
      </c>
      <c r="G29" s="59">
        <f>G26/SUM($G26:$J26)</f>
        <v>0.7762312805638798</v>
      </c>
      <c r="H29" s="59">
        <f t="shared" ref="H29:J29" si="1">H26/SUM($G26:$J26)</f>
        <v>9.5230931548944325E-2</v>
      </c>
      <c r="I29" s="59">
        <f t="shared" si="1"/>
        <v>0.11179710598420206</v>
      </c>
      <c r="J29" s="59">
        <f t="shared" si="1"/>
        <v>1.6740681902973849E-2</v>
      </c>
      <c r="K29" s="60">
        <f>K19/K19</f>
        <v>1</v>
      </c>
    </row>
    <row r="30" spans="1:11" x14ac:dyDescent="0.2">
      <c r="F30" s="47"/>
      <c r="G30" s="59"/>
      <c r="H30" s="59"/>
      <c r="I30" s="59"/>
      <c r="J30" s="59"/>
      <c r="K30" s="60"/>
    </row>
    <row r="31" spans="1:11" x14ac:dyDescent="0.2">
      <c r="C31" s="48" t="s">
        <v>1242</v>
      </c>
      <c r="D31" s="48" t="s">
        <v>1243</v>
      </c>
      <c r="F31" s="61" t="s">
        <v>1244</v>
      </c>
      <c r="G31" s="62"/>
      <c r="H31" s="62"/>
      <c r="I31" s="62"/>
      <c r="J31" s="63"/>
      <c r="K31" s="63"/>
    </row>
    <row r="32" spans="1:11" x14ac:dyDescent="0.2">
      <c r="C32" s="48" t="s">
        <v>1245</v>
      </c>
      <c r="D32" s="49">
        <v>45000</v>
      </c>
      <c r="F32" s="55" t="s">
        <v>1246</v>
      </c>
      <c r="G32" s="55"/>
      <c r="H32" s="55"/>
      <c r="I32" s="55"/>
      <c r="J32" s="55"/>
      <c r="K32" s="55"/>
    </row>
    <row r="33" spans="1:11" x14ac:dyDescent="0.2">
      <c r="C33" s="48" t="s">
        <v>1247</v>
      </c>
      <c r="D33" s="49">
        <v>50000</v>
      </c>
    </row>
    <row r="34" spans="1:11" ht="16" x14ac:dyDescent="0.2">
      <c r="C34" s="48" t="s">
        <v>1228</v>
      </c>
      <c r="D34" s="49">
        <v>55000</v>
      </c>
      <c r="F34" s="45" t="s">
        <v>1248</v>
      </c>
    </row>
    <row r="35" spans="1:11" x14ac:dyDescent="0.2">
      <c r="C35" s="48" t="s">
        <v>1229</v>
      </c>
      <c r="D35" s="49">
        <v>85000</v>
      </c>
      <c r="F35" t="str">
        <f>F18</f>
        <v>Model Year</v>
      </c>
      <c r="G35" t="str">
        <f>G18</f>
        <v>Class 2b-3</v>
      </c>
      <c r="H35" t="str">
        <f>H18</f>
        <v>Class 4-5</v>
      </c>
      <c r="I35" t="str">
        <f>I18</f>
        <v>Class 6-7</v>
      </c>
      <c r="J35" t="str">
        <f>J18</f>
        <v>Class 8</v>
      </c>
    </row>
    <row r="36" spans="1:11" x14ac:dyDescent="0.2">
      <c r="C36" s="48" t="s">
        <v>1230</v>
      </c>
      <c r="D36" s="49">
        <v>120000</v>
      </c>
      <c r="F36">
        <f t="shared" ref="F36:F42" si="2">F19</f>
        <v>2024</v>
      </c>
      <c r="G36" s="4">
        <f t="shared" ref="G36:G42" si="3">G19*$B$76</f>
        <v>30643.769999999997</v>
      </c>
      <c r="H36" s="4">
        <f t="shared" ref="H36:J42" si="4">H19</f>
        <v>6436</v>
      </c>
      <c r="I36" s="4">
        <f t="shared" si="4"/>
        <v>7556</v>
      </c>
      <c r="J36" s="4">
        <f t="shared" si="4"/>
        <v>1119</v>
      </c>
      <c r="K36" s="4"/>
    </row>
    <row r="37" spans="1:11" x14ac:dyDescent="0.2">
      <c r="C37" s="48" t="s">
        <v>1249</v>
      </c>
      <c r="D37" s="49">
        <v>130000</v>
      </c>
      <c r="E37" s="33">
        <f>D37*cpi_2018to2012</f>
        <v>118820</v>
      </c>
      <c r="F37">
        <f t="shared" si="2"/>
        <v>2025</v>
      </c>
      <c r="G37" s="4">
        <f t="shared" si="3"/>
        <v>30903.69</v>
      </c>
      <c r="H37" s="4">
        <f t="shared" si="4"/>
        <v>6531</v>
      </c>
      <c r="I37" s="4">
        <f t="shared" si="4"/>
        <v>7667</v>
      </c>
      <c r="J37" s="4">
        <f t="shared" si="4"/>
        <v>1137</v>
      </c>
      <c r="K37" s="4"/>
    </row>
    <row r="38" spans="1:11" x14ac:dyDescent="0.2">
      <c r="F38">
        <f t="shared" si="2"/>
        <v>2026</v>
      </c>
      <c r="G38" s="4">
        <f t="shared" si="3"/>
        <v>31209.21</v>
      </c>
      <c r="H38" s="4">
        <f t="shared" si="4"/>
        <v>6649</v>
      </c>
      <c r="I38" s="4">
        <f t="shared" si="4"/>
        <v>7806</v>
      </c>
      <c r="J38" s="4">
        <f t="shared" si="4"/>
        <v>1177</v>
      </c>
      <c r="K38" s="4"/>
    </row>
    <row r="39" spans="1:11" x14ac:dyDescent="0.2">
      <c r="D39" t="s">
        <v>1250</v>
      </c>
      <c r="E39" t="s">
        <v>1251</v>
      </c>
      <c r="F39">
        <f t="shared" si="2"/>
        <v>2027</v>
      </c>
      <c r="G39" s="4">
        <f t="shared" si="3"/>
        <v>31436.639999999996</v>
      </c>
      <c r="H39" s="4">
        <f t="shared" si="4"/>
        <v>6786</v>
      </c>
      <c r="I39" s="4">
        <f t="shared" si="4"/>
        <v>7966</v>
      </c>
      <c r="J39" s="4">
        <f t="shared" si="4"/>
        <v>1194</v>
      </c>
      <c r="K39" s="4"/>
    </row>
    <row r="40" spans="1:11" ht="32" x14ac:dyDescent="0.2">
      <c r="A40" s="1"/>
      <c r="C40" s="64" t="s">
        <v>1252</v>
      </c>
      <c r="D40" s="56">
        <f>D33*G46+D34*H46+D35*I46</f>
        <v>55331.59668441402</v>
      </c>
      <c r="E40" s="33">
        <f>D40*cpi_2018to2012</f>
        <v>50573.07936955442</v>
      </c>
      <c r="F40">
        <f t="shared" si="2"/>
        <v>2028</v>
      </c>
      <c r="G40" s="4">
        <f t="shared" si="3"/>
        <v>31786.049999999996</v>
      </c>
      <c r="H40" s="4">
        <f t="shared" si="4"/>
        <v>6904</v>
      </c>
      <c r="I40" s="4">
        <f t="shared" si="4"/>
        <v>8105</v>
      </c>
      <c r="J40" s="4">
        <f t="shared" si="4"/>
        <v>1216</v>
      </c>
      <c r="K40" s="4"/>
    </row>
    <row r="41" spans="1:11" x14ac:dyDescent="0.2">
      <c r="A41" s="1" t="s">
        <v>1253</v>
      </c>
      <c r="C41" s="55" t="s">
        <v>1254</v>
      </c>
      <c r="D41" s="56">
        <f>(D32/D33)*D40</f>
        <v>49798.437015972617</v>
      </c>
      <c r="E41" s="33">
        <f>D41*cpi_2018to2012</f>
        <v>45515.771432598973</v>
      </c>
      <c r="F41">
        <f t="shared" si="2"/>
        <v>2029</v>
      </c>
      <c r="G41" s="4">
        <f t="shared" si="3"/>
        <v>32131.469999999998</v>
      </c>
      <c r="H41" s="4">
        <f t="shared" si="4"/>
        <v>7024</v>
      </c>
      <c r="I41" s="4">
        <f t="shared" si="4"/>
        <v>8246</v>
      </c>
      <c r="J41" s="4">
        <f t="shared" si="4"/>
        <v>1239</v>
      </c>
      <c r="K41" s="4"/>
    </row>
    <row r="42" spans="1:11" x14ac:dyDescent="0.2">
      <c r="F42">
        <f t="shared" si="2"/>
        <v>2030</v>
      </c>
      <c r="G42" s="4">
        <f t="shared" si="3"/>
        <v>32471.759999999998</v>
      </c>
      <c r="H42" s="4">
        <f t="shared" si="4"/>
        <v>7147</v>
      </c>
      <c r="I42" s="4">
        <f t="shared" si="4"/>
        <v>8390</v>
      </c>
      <c r="J42" s="4">
        <f t="shared" si="4"/>
        <v>1264</v>
      </c>
      <c r="K42" s="4"/>
    </row>
    <row r="43" spans="1:11" x14ac:dyDescent="0.2">
      <c r="F43" s="47" t="s">
        <v>1237</v>
      </c>
      <c r="G43" s="52">
        <f>SUM(G36:G42)</f>
        <v>220582.59</v>
      </c>
      <c r="H43" s="52">
        <f t="shared" ref="H43:J43" si="5">SUM(H36:H42)</f>
        <v>47477</v>
      </c>
      <c r="I43" s="52">
        <f t="shared" si="5"/>
        <v>55736</v>
      </c>
      <c r="J43" s="52">
        <f t="shared" si="5"/>
        <v>8346</v>
      </c>
      <c r="K43" s="4">
        <f>G43+H43+I43+J43</f>
        <v>332141.58999999997</v>
      </c>
    </row>
    <row r="44" spans="1:11" x14ac:dyDescent="0.2">
      <c r="A44" s="1" t="s">
        <v>1255</v>
      </c>
      <c r="F44" s="72"/>
      <c r="G44" s="74" t="s">
        <v>1238</v>
      </c>
      <c r="H44" s="74"/>
      <c r="I44" s="74"/>
      <c r="J44" s="75"/>
      <c r="K44" s="4"/>
    </row>
    <row r="45" spans="1:11" x14ac:dyDescent="0.2">
      <c r="F45" s="73"/>
      <c r="G45" s="50" t="s">
        <v>1227</v>
      </c>
      <c r="H45" s="50" t="s">
        <v>1228</v>
      </c>
      <c r="I45" s="50" t="s">
        <v>1229</v>
      </c>
      <c r="J45" s="50" t="s">
        <v>1230</v>
      </c>
    </row>
    <row r="46" spans="1:11" ht="32" x14ac:dyDescent="0.2">
      <c r="F46" s="65" t="s">
        <v>1256</v>
      </c>
      <c r="G46" s="59">
        <f>G43/SUM($G43:$J43)</f>
        <v>0.66412215946819553</v>
      </c>
      <c r="H46" s="59">
        <f t="shared" ref="H46:J46" si="6">H43/SUM($G43:$J43)</f>
        <v>0.1429420507079526</v>
      </c>
      <c r="I46" s="59">
        <f t="shared" si="6"/>
        <v>0.16780795202431592</v>
      </c>
      <c r="J46" s="59">
        <f t="shared" si="6"/>
        <v>2.5127837799536038E-2</v>
      </c>
    </row>
    <row r="62" spans="1:8" x14ac:dyDescent="0.2">
      <c r="A62" s="48" t="s">
        <v>1242</v>
      </c>
      <c r="B62" s="47" t="s">
        <v>1257</v>
      </c>
      <c r="C62" s="47" t="s">
        <v>1258</v>
      </c>
      <c r="D62" s="47" t="s">
        <v>1259</v>
      </c>
      <c r="E62" s="47" t="s">
        <v>1260</v>
      </c>
      <c r="F62" s="47" t="s">
        <v>1261</v>
      </c>
      <c r="G62" s="47" t="s">
        <v>1262</v>
      </c>
      <c r="H62" s="47" t="s">
        <v>1263</v>
      </c>
    </row>
    <row r="63" spans="1:8" x14ac:dyDescent="0.2">
      <c r="A63" s="48" t="s">
        <v>1264</v>
      </c>
      <c r="B63" s="49">
        <v>64896</v>
      </c>
      <c r="C63" s="49">
        <v>63635</v>
      </c>
      <c r="D63" s="49">
        <v>62599</v>
      </c>
      <c r="E63" s="49">
        <v>61684</v>
      </c>
      <c r="F63" s="49">
        <v>60829</v>
      </c>
      <c r="G63" s="49">
        <v>60035</v>
      </c>
      <c r="H63" s="49">
        <v>59241</v>
      </c>
    </row>
    <row r="64" spans="1:8" x14ac:dyDescent="0.2">
      <c r="A64" s="48" t="s">
        <v>1265</v>
      </c>
      <c r="B64" s="49">
        <v>69241</v>
      </c>
      <c r="C64" s="49">
        <v>67568</v>
      </c>
      <c r="D64" s="49">
        <v>66201</v>
      </c>
      <c r="E64" s="49">
        <v>65011</v>
      </c>
      <c r="F64" s="49">
        <v>63909</v>
      </c>
      <c r="G64" s="49">
        <v>62895</v>
      </c>
      <c r="H64" s="49">
        <v>61881</v>
      </c>
    </row>
    <row r="65" spans="1:8" x14ac:dyDescent="0.2">
      <c r="A65" s="48" t="s">
        <v>1266</v>
      </c>
      <c r="B65" s="49">
        <v>80127</v>
      </c>
      <c r="C65" s="49">
        <v>77616</v>
      </c>
      <c r="D65" s="49">
        <v>75585</v>
      </c>
      <c r="E65" s="49">
        <v>73852</v>
      </c>
      <c r="F65" s="49">
        <v>72267</v>
      </c>
      <c r="G65" s="49">
        <v>70830</v>
      </c>
      <c r="H65" s="49">
        <v>69394</v>
      </c>
    </row>
    <row r="66" spans="1:8" x14ac:dyDescent="0.2">
      <c r="A66" s="48" t="s">
        <v>1267</v>
      </c>
      <c r="B66" s="49">
        <v>91424</v>
      </c>
      <c r="C66" s="49">
        <v>87841</v>
      </c>
      <c r="D66" s="49">
        <v>84952</v>
      </c>
      <c r="E66" s="49">
        <v>82503</v>
      </c>
      <c r="F66" s="49">
        <v>80275</v>
      </c>
      <c r="G66" s="49">
        <v>78266</v>
      </c>
      <c r="H66" s="49">
        <v>76258</v>
      </c>
    </row>
    <row r="67" spans="1:8" x14ac:dyDescent="0.2">
      <c r="A67" s="48" t="s">
        <v>1268</v>
      </c>
      <c r="B67" s="49">
        <v>116174</v>
      </c>
      <c r="C67" s="49">
        <v>112591</v>
      </c>
      <c r="D67" s="49">
        <v>109702</v>
      </c>
      <c r="E67" s="49">
        <v>107253</v>
      </c>
      <c r="F67" s="49">
        <v>105025</v>
      </c>
      <c r="G67" s="49">
        <v>103016</v>
      </c>
      <c r="H67" s="49">
        <v>101008</v>
      </c>
    </row>
    <row r="68" spans="1:8" x14ac:dyDescent="0.2">
      <c r="A68" s="48" t="s">
        <v>1269</v>
      </c>
      <c r="B68" s="49">
        <v>133554</v>
      </c>
      <c r="C68" s="49">
        <v>128321</v>
      </c>
      <c r="D68" s="49">
        <v>124112</v>
      </c>
      <c r="E68" s="49">
        <v>120563</v>
      </c>
      <c r="F68" s="49">
        <v>117345</v>
      </c>
      <c r="G68" s="49">
        <v>114456</v>
      </c>
      <c r="H68" s="49">
        <v>111568</v>
      </c>
    </row>
    <row r="69" spans="1:8" x14ac:dyDescent="0.2">
      <c r="A69" s="48" t="s">
        <v>1270</v>
      </c>
      <c r="B69" s="49">
        <v>154799</v>
      </c>
      <c r="C69" s="49">
        <v>150486</v>
      </c>
      <c r="D69" s="49">
        <v>147007</v>
      </c>
      <c r="E69" s="49">
        <v>144057</v>
      </c>
      <c r="F69" s="49">
        <v>141371</v>
      </c>
      <c r="G69" s="49">
        <v>138949</v>
      </c>
      <c r="H69" s="49">
        <v>136527</v>
      </c>
    </row>
    <row r="70" spans="1:8" x14ac:dyDescent="0.2">
      <c r="A70" s="48" t="s">
        <v>1271</v>
      </c>
      <c r="B70" s="49">
        <v>175655</v>
      </c>
      <c r="C70" s="49">
        <v>169362</v>
      </c>
      <c r="D70" s="49">
        <v>164299</v>
      </c>
      <c r="E70" s="49">
        <v>160029</v>
      </c>
      <c r="F70" s="49">
        <v>156155</v>
      </c>
      <c r="G70" s="49">
        <v>152677</v>
      </c>
      <c r="H70" s="49">
        <v>149199</v>
      </c>
    </row>
    <row r="71" spans="1:8" x14ac:dyDescent="0.2">
      <c r="A71" s="48" t="s">
        <v>1272</v>
      </c>
      <c r="B71" s="49">
        <v>201351</v>
      </c>
      <c r="C71" s="49">
        <v>194134</v>
      </c>
      <c r="D71" s="49">
        <v>188312</v>
      </c>
      <c r="E71" s="49">
        <v>183371</v>
      </c>
      <c r="F71" s="49">
        <v>178870</v>
      </c>
      <c r="G71" s="49">
        <v>174809</v>
      </c>
      <c r="H71" s="49">
        <v>170748</v>
      </c>
    </row>
    <row r="72" spans="1:8" x14ac:dyDescent="0.2">
      <c r="A72" s="48" t="s">
        <v>1273</v>
      </c>
      <c r="B72" s="49">
        <v>216931</v>
      </c>
      <c r="C72" s="49">
        <v>212353</v>
      </c>
      <c r="D72" s="49">
        <v>207885</v>
      </c>
      <c r="E72" s="49">
        <v>203439</v>
      </c>
      <c r="F72" s="49">
        <v>199004</v>
      </c>
      <c r="G72" s="49">
        <v>194579</v>
      </c>
      <c r="H72" s="49">
        <v>190155</v>
      </c>
    </row>
    <row r="74" spans="1:8" x14ac:dyDescent="0.2">
      <c r="A74" s="48" t="s">
        <v>1274</v>
      </c>
      <c r="B74">
        <f>B72/B71</f>
        <v>1.077377316228874</v>
      </c>
      <c r="C74">
        <f t="shared" ref="C74:H74" si="7">C72/C71</f>
        <v>1.0938475486004513</v>
      </c>
      <c r="D74">
        <f t="shared" si="7"/>
        <v>1.1039392072730363</v>
      </c>
      <c r="E74">
        <f t="shared" si="7"/>
        <v>1.109439333373325</v>
      </c>
      <c r="F74">
        <f t="shared" si="7"/>
        <v>1.1125621960082741</v>
      </c>
      <c r="G74">
        <f t="shared" si="7"/>
        <v>1.1130948635367743</v>
      </c>
      <c r="H74">
        <f t="shared" si="7"/>
        <v>1.113658725138801</v>
      </c>
    </row>
    <row r="76" spans="1:8" x14ac:dyDescent="0.2">
      <c r="A76" t="s">
        <v>1275</v>
      </c>
      <c r="B76" s="66">
        <f>0.57</f>
        <v>0.56999999999999995</v>
      </c>
    </row>
    <row r="77" spans="1:8" x14ac:dyDescent="0.2">
      <c r="A77" t="s">
        <v>1276</v>
      </c>
    </row>
    <row r="88" spans="1:2" x14ac:dyDescent="0.2">
      <c r="B88">
        <v>2019</v>
      </c>
    </row>
    <row r="89" spans="1:2" x14ac:dyDescent="0.2">
      <c r="A89" s="1" t="s">
        <v>1277</v>
      </c>
      <c r="B89" s="67">
        <v>59513.619728112782</v>
      </c>
    </row>
    <row r="90" spans="1:2" x14ac:dyDescent="0.2">
      <c r="A90" t="s">
        <v>164</v>
      </c>
      <c r="B90" s="4">
        <f>$D$40</f>
        <v>55331.59668441402</v>
      </c>
    </row>
    <row r="91" spans="1:2" x14ac:dyDescent="0.2">
      <c r="A91" s="1" t="s">
        <v>1278</v>
      </c>
      <c r="B91" s="33">
        <f>B89/B90</f>
        <v>1.0755811018350165</v>
      </c>
    </row>
  </sheetData>
  <mergeCells count="4">
    <mergeCell ref="F27:F28"/>
    <mergeCell ref="G27:J27"/>
    <mergeCell ref="F44:F45"/>
    <mergeCell ref="G44:J44"/>
  </mergeCells>
  <hyperlinks>
    <hyperlink ref="A3" r:id="rId1" xr:uid="{00000000-0004-0000-0B00-000000000000}"/>
  </hyperlinks>
  <pageMargins left="0.7" right="0.7" top="0.75" bottom="0.75" header="0.3" footer="0.3"/>
  <pageSetup orientation="portrait" horizontalDpi="4294967293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M2:P33"/>
  <sheetViews>
    <sheetView workbookViewId="0">
      <selection activeCell="M7" sqref="M7:P7"/>
    </sheetView>
  </sheetViews>
  <sheetFormatPr baseColWidth="10" defaultColWidth="8.83203125" defaultRowHeight="15" x14ac:dyDescent="0.2"/>
  <sheetData>
    <row r="2" spans="13:16" x14ac:dyDescent="0.2">
      <c r="N2">
        <v>2018</v>
      </c>
      <c r="O2">
        <v>2025</v>
      </c>
      <c r="P2" t="s">
        <v>1156</v>
      </c>
    </row>
    <row r="3" spans="13:16" x14ac:dyDescent="0.2">
      <c r="M3" t="s">
        <v>1157</v>
      </c>
      <c r="N3">
        <v>239000</v>
      </c>
      <c r="O3">
        <v>212000</v>
      </c>
      <c r="P3">
        <f>TREND(N3:O3,$N$2:$O$2,2020)</f>
        <v>231285.71428571455</v>
      </c>
    </row>
    <row r="4" spans="13:16" x14ac:dyDescent="0.2">
      <c r="M4" t="s">
        <v>1158</v>
      </c>
      <c r="N4">
        <v>528000</v>
      </c>
      <c r="O4">
        <v>384000</v>
      </c>
      <c r="P4">
        <f t="shared" ref="P4:P5" si="0">TREND(N4:O4,$N$2:$O$2,2020)</f>
        <v>486857.14285714179</v>
      </c>
    </row>
    <row r="5" spans="13:16" x14ac:dyDescent="0.2">
      <c r="M5" t="s">
        <v>1159</v>
      </c>
      <c r="N5">
        <v>428000</v>
      </c>
      <c r="O5">
        <v>331000</v>
      </c>
      <c r="P5">
        <f t="shared" si="0"/>
        <v>400285.71428571269</v>
      </c>
    </row>
    <row r="7" spans="13:16" x14ac:dyDescent="0.2">
      <c r="M7" t="s">
        <v>245</v>
      </c>
      <c r="N7">
        <f>AVERAGE(209069,246431)</f>
        <v>227750</v>
      </c>
      <c r="P7" t="s">
        <v>1154</v>
      </c>
    </row>
    <row r="30" spans="13:16" x14ac:dyDescent="0.2">
      <c r="N30">
        <v>2018</v>
      </c>
      <c r="O30">
        <v>2025</v>
      </c>
      <c r="P30" t="s">
        <v>1156</v>
      </c>
    </row>
    <row r="31" spans="13:16" x14ac:dyDescent="0.2">
      <c r="M31" t="s">
        <v>1157</v>
      </c>
      <c r="N31">
        <v>549000</v>
      </c>
      <c r="O31">
        <v>530000</v>
      </c>
      <c r="P31">
        <f>TREND(N31:O31,$N$2:$O$2,2020)</f>
        <v>543571.42857142817</v>
      </c>
    </row>
    <row r="32" spans="13:16" x14ac:dyDescent="0.2">
      <c r="M32" t="s">
        <v>1158</v>
      </c>
      <c r="N32">
        <v>660000</v>
      </c>
      <c r="O32">
        <v>574000</v>
      </c>
      <c r="P32">
        <f t="shared" ref="P32:P33" si="1">TREND(N32:O32,$N$2:$O$2,2020)</f>
        <v>635428.5714285709</v>
      </c>
    </row>
    <row r="33" spans="13:16" x14ac:dyDescent="0.2">
      <c r="M33" t="s">
        <v>1159</v>
      </c>
      <c r="N33">
        <v>641000</v>
      </c>
      <c r="O33">
        <v>556000</v>
      </c>
      <c r="P33">
        <f t="shared" si="1"/>
        <v>616714.28571428731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I60"/>
  <sheetViews>
    <sheetView topLeftCell="A5" zoomScaleNormal="100" workbookViewId="0">
      <selection activeCell="B12" sqref="B12"/>
    </sheetView>
  </sheetViews>
  <sheetFormatPr baseColWidth="10" defaultColWidth="8.83203125" defaultRowHeight="15" x14ac:dyDescent="0.2"/>
  <cols>
    <col min="1" max="1" width="26.1640625" customWidth="1"/>
    <col min="2" max="2" width="15.83203125" customWidth="1"/>
    <col min="3" max="35" width="10.6640625" bestFit="1" customWidth="1"/>
  </cols>
  <sheetData>
    <row r="1" spans="1:35" x14ac:dyDescent="0.2">
      <c r="A1" s="1" t="s">
        <v>218</v>
      </c>
    </row>
    <row r="2" spans="1:35" s="1" customFormat="1" x14ac:dyDescent="0.2">
      <c r="B2" s="1">
        <v>2020</v>
      </c>
      <c r="C2" s="1">
        <v>2021</v>
      </c>
      <c r="D2" s="1">
        <v>2022</v>
      </c>
      <c r="E2" s="1">
        <v>2023</v>
      </c>
      <c r="F2" s="1">
        <v>2024</v>
      </c>
      <c r="G2" s="1">
        <v>2025</v>
      </c>
      <c r="H2" s="1">
        <v>2026</v>
      </c>
      <c r="I2" s="1">
        <v>2027</v>
      </c>
      <c r="J2" s="1">
        <v>2028</v>
      </c>
      <c r="K2" s="1">
        <v>2029</v>
      </c>
      <c r="L2" s="1">
        <v>2030</v>
      </c>
      <c r="M2" s="1">
        <v>2031</v>
      </c>
      <c r="N2" s="1">
        <v>2032</v>
      </c>
      <c r="O2" s="1">
        <v>2033</v>
      </c>
      <c r="P2" s="1">
        <v>2034</v>
      </c>
      <c r="Q2" s="1">
        <v>2035</v>
      </c>
      <c r="R2" s="1">
        <v>2036</v>
      </c>
      <c r="S2" s="1">
        <v>2037</v>
      </c>
      <c r="T2" s="1">
        <v>2038</v>
      </c>
      <c r="U2" s="1">
        <v>2039</v>
      </c>
      <c r="V2" s="1">
        <v>2040</v>
      </c>
      <c r="W2" s="1">
        <v>2041</v>
      </c>
      <c r="X2" s="1">
        <v>2042</v>
      </c>
      <c r="Y2" s="1">
        <v>2043</v>
      </c>
      <c r="Z2" s="1">
        <v>2044</v>
      </c>
      <c r="AA2" s="1">
        <v>2045</v>
      </c>
      <c r="AB2" s="1">
        <v>2046</v>
      </c>
      <c r="AC2" s="1">
        <v>2047</v>
      </c>
      <c r="AD2" s="1">
        <v>2048</v>
      </c>
      <c r="AE2" s="1">
        <v>2049</v>
      </c>
      <c r="AF2" s="1">
        <v>2050</v>
      </c>
    </row>
    <row r="3" spans="1:35" x14ac:dyDescent="0.2">
      <c r="A3" t="s">
        <v>168</v>
      </c>
      <c r="B3">
        <f>'AEO 53'!E271</f>
        <v>0</v>
      </c>
      <c r="C3">
        <f>'AEO 53'!F271</f>
        <v>0</v>
      </c>
      <c r="D3">
        <f>'AEO 53'!G271</f>
        <v>0</v>
      </c>
      <c r="E3">
        <f>'AEO 53'!H271</f>
        <v>0</v>
      </c>
      <c r="F3">
        <f>'AEO 53'!I271</f>
        <v>0</v>
      </c>
      <c r="G3">
        <f>'AEO 53'!J271</f>
        <v>0</v>
      </c>
      <c r="H3">
        <f>'AEO 53'!K271</f>
        <v>0</v>
      </c>
      <c r="I3">
        <f>'AEO 53'!L271</f>
        <v>0</v>
      </c>
      <c r="J3">
        <f>'AEO 53'!M271</f>
        <v>0</v>
      </c>
      <c r="K3">
        <f>'AEO 53'!N271</f>
        <v>0</v>
      </c>
      <c r="L3">
        <f>'AEO 53'!O271</f>
        <v>0</v>
      </c>
      <c r="M3">
        <f>'AEO 53'!P271</f>
        <v>0</v>
      </c>
      <c r="N3">
        <f>'AEO 53'!Q271</f>
        <v>0</v>
      </c>
      <c r="O3">
        <f>'AEO 53'!R271</f>
        <v>0</v>
      </c>
      <c r="P3">
        <f>'AEO 53'!S271</f>
        <v>0</v>
      </c>
      <c r="Q3">
        <f>'AEO 53'!T271</f>
        <v>0</v>
      </c>
      <c r="R3">
        <f>'AEO 53'!U271</f>
        <v>0</v>
      </c>
      <c r="S3">
        <f>'AEO 53'!V271</f>
        <v>0</v>
      </c>
      <c r="T3">
        <f>'AEO 53'!W271</f>
        <v>0</v>
      </c>
      <c r="U3">
        <f>'AEO 53'!X271</f>
        <v>0</v>
      </c>
      <c r="V3">
        <f>'AEO 53'!Y271</f>
        <v>0</v>
      </c>
      <c r="W3">
        <f>'AEO 53'!Z271</f>
        <v>0</v>
      </c>
      <c r="X3">
        <f>'AEO 53'!AA271</f>
        <v>0</v>
      </c>
      <c r="Y3">
        <f>'AEO 53'!AB271</f>
        <v>0</v>
      </c>
      <c r="Z3">
        <f>'AEO 53'!AC271</f>
        <v>0</v>
      </c>
      <c r="AA3">
        <f>'AEO 53'!AD271</f>
        <v>0</v>
      </c>
      <c r="AB3">
        <f>'AEO 53'!AE271</f>
        <v>0</v>
      </c>
      <c r="AC3">
        <f>'AEO 53'!AF271</f>
        <v>0</v>
      </c>
      <c r="AD3">
        <f>'AEO 53'!AG271</f>
        <v>0</v>
      </c>
      <c r="AE3">
        <f>'AEO 53'!AH271</f>
        <v>0</v>
      </c>
      <c r="AF3">
        <f>'AEO 53'!AI271</f>
        <v>0</v>
      </c>
    </row>
    <row r="4" spans="1:35" x14ac:dyDescent="0.2">
      <c r="A4" t="s">
        <v>169</v>
      </c>
      <c r="B4" s="23">
        <f>'AEO 53'!E272</f>
        <v>88.172400999999994</v>
      </c>
      <c r="C4" s="23">
        <f>'AEO 53'!F272</f>
        <v>86.399970999999994</v>
      </c>
      <c r="D4" s="23">
        <f>'AEO 53'!G272</f>
        <v>84.808952000000005</v>
      </c>
      <c r="E4" s="23">
        <f>'AEO 53'!H272</f>
        <v>83.233611999999994</v>
      </c>
      <c r="F4" s="23">
        <f>'AEO 53'!I272</f>
        <v>81.648314999999997</v>
      </c>
      <c r="G4" s="23">
        <f>'AEO 53'!J272</f>
        <v>80.139679000000001</v>
      </c>
      <c r="H4" s="23">
        <f>'AEO 53'!K272</f>
        <v>78.798721</v>
      </c>
      <c r="I4" s="23">
        <f>'AEO 53'!L272</f>
        <v>77.618668</v>
      </c>
      <c r="J4" s="23">
        <f>'AEO 53'!M272</f>
        <v>76.472381999999996</v>
      </c>
      <c r="K4" s="23">
        <f>'AEO 53'!N272</f>
        <v>75.381859000000006</v>
      </c>
      <c r="L4" s="23">
        <f>'AEO 53'!O272</f>
        <v>74.342078999999998</v>
      </c>
      <c r="M4" s="23">
        <f>'AEO 53'!P272</f>
        <v>73.351128000000003</v>
      </c>
      <c r="N4" s="23">
        <f>'AEO 53'!Q272</f>
        <v>72.405602000000002</v>
      </c>
      <c r="O4" s="23">
        <f>'AEO 53'!R272</f>
        <v>71.504470999999995</v>
      </c>
      <c r="P4" s="23">
        <f>'AEO 53'!S272</f>
        <v>70.623099999999994</v>
      </c>
      <c r="Q4" s="23">
        <f>'AEO 53'!T272</f>
        <v>69.778694000000002</v>
      </c>
      <c r="R4" s="23">
        <f>'AEO 53'!U272</f>
        <v>68.970725999999999</v>
      </c>
      <c r="S4" s="23">
        <f>'AEO 53'!V272</f>
        <v>68.200232999999997</v>
      </c>
      <c r="T4" s="23">
        <f>'AEO 53'!W272</f>
        <v>67.468613000000005</v>
      </c>
      <c r="U4" s="23">
        <f>'AEO 53'!X272</f>
        <v>66.769904999999994</v>
      </c>
      <c r="V4" s="23">
        <f>'AEO 53'!Y272</f>
        <v>66.104263000000003</v>
      </c>
      <c r="W4" s="23">
        <f>'AEO 53'!Z272</f>
        <v>65.472054</v>
      </c>
      <c r="X4" s="23">
        <f>'AEO 53'!AA272</f>
        <v>64.86985</v>
      </c>
      <c r="Y4" s="23">
        <f>'AEO 53'!AB272</f>
        <v>64.295096999999998</v>
      </c>
      <c r="Z4" s="23">
        <f>'AEO 53'!AC272</f>
        <v>63.74736</v>
      </c>
      <c r="AA4" s="23">
        <f>'AEO 53'!AD272</f>
        <v>63.225352999999998</v>
      </c>
      <c r="AB4" s="23">
        <f>'AEO 53'!AE272</f>
        <v>62.727795</v>
      </c>
      <c r="AC4" s="23">
        <f>'AEO 53'!AF272</f>
        <v>62.253174000000001</v>
      </c>
      <c r="AD4" s="23">
        <f>'AEO 53'!AG272</f>
        <v>61.800902999999998</v>
      </c>
      <c r="AE4" s="23">
        <f>'AEO 53'!AH272</f>
        <v>61.370162999999998</v>
      </c>
      <c r="AF4" s="23">
        <f>'AEO 53'!AI272</f>
        <v>60.939297000000003</v>
      </c>
      <c r="AG4" s="23"/>
      <c r="AH4" s="23"/>
      <c r="AI4" s="23"/>
    </row>
    <row r="5" spans="1:35" x14ac:dyDescent="0.2">
      <c r="A5" t="s">
        <v>170</v>
      </c>
      <c r="B5" s="24">
        <f>TREND($E5:$N5,$E$2:$N$2,B$2)</f>
        <v>73.658131945454443</v>
      </c>
      <c r="C5" s="24">
        <f t="shared" ref="C5:D5" si="0">TREND($E5:$N5,$E$2:$N$2,C$2)</f>
        <v>72.529102406060701</v>
      </c>
      <c r="D5" s="24">
        <f t="shared" si="0"/>
        <v>71.400072866666505</v>
      </c>
      <c r="E5" s="23">
        <f>'AEO 53'!H273</f>
        <v>70.719711000000004</v>
      </c>
      <c r="F5" s="23">
        <f>'AEO 53'!I273</f>
        <v>69.347244000000003</v>
      </c>
      <c r="G5" s="23">
        <f>'AEO 53'!J273</f>
        <v>67.938430999999994</v>
      </c>
      <c r="H5" s="23">
        <f>'AEO 53'!K273</f>
        <v>66.553398000000001</v>
      </c>
      <c r="I5" s="23">
        <f>'AEO 53'!L273</f>
        <v>65.428207</v>
      </c>
      <c r="J5" s="23">
        <f>'AEO 53'!M273</f>
        <v>64.348526000000007</v>
      </c>
      <c r="K5" s="23">
        <f>'AEO 53'!N273</f>
        <v>63.318854999999999</v>
      </c>
      <c r="L5" s="23">
        <f>'AEO 53'!O273</f>
        <v>62.337359999999997</v>
      </c>
      <c r="M5" s="23">
        <f>'AEO 53'!P273</f>
        <v>61.402225000000001</v>
      </c>
      <c r="N5" s="23">
        <f>'AEO 53'!Q273</f>
        <v>60.510147000000003</v>
      </c>
      <c r="O5" s="23">
        <f>'AEO 53'!R273</f>
        <v>59.660384999999998</v>
      </c>
      <c r="P5" s="23">
        <f>'AEO 53'!S273</f>
        <v>58.827835</v>
      </c>
      <c r="Q5" s="23">
        <f>'AEO 53'!T273</f>
        <v>58.029671</v>
      </c>
      <c r="R5" s="23">
        <f>'AEO 53'!U273</f>
        <v>57.267864000000003</v>
      </c>
      <c r="S5" s="23">
        <f>'AEO 53'!V273</f>
        <v>56.541992</v>
      </c>
      <c r="T5" s="23">
        <f>'AEO 53'!W273</f>
        <v>55.850093999999999</v>
      </c>
      <c r="U5" s="23">
        <f>'AEO 53'!X273</f>
        <v>55.190750000000001</v>
      </c>
      <c r="V5" s="23">
        <f>'AEO 53'!Y273</f>
        <v>54.562252000000001</v>
      </c>
      <c r="W5" s="23">
        <f>'AEO 53'!Z273</f>
        <v>53.965412000000001</v>
      </c>
      <c r="X5" s="23">
        <f>'AEO 53'!AA273</f>
        <v>53.396357999999999</v>
      </c>
      <c r="Y5" s="23">
        <f>'AEO 53'!AB273</f>
        <v>52.853844000000002</v>
      </c>
      <c r="Z5" s="23">
        <f>'AEO 53'!AC273</f>
        <v>52.336692999999997</v>
      </c>
      <c r="AA5" s="23">
        <f>'AEO 53'!AD273</f>
        <v>51.843735000000002</v>
      </c>
      <c r="AB5" s="23">
        <f>'AEO 53'!AE273</f>
        <v>51.373885999999999</v>
      </c>
      <c r="AC5" s="23">
        <f>'AEO 53'!AF273</f>
        <v>50.926085999999998</v>
      </c>
      <c r="AD5" s="23">
        <f>'AEO 53'!AG273</f>
        <v>50.499366999999999</v>
      </c>
      <c r="AE5" s="23">
        <f>'AEO 53'!AH273</f>
        <v>50.092716000000003</v>
      </c>
      <c r="AF5" s="23">
        <f>'AEO 53'!AI273</f>
        <v>49.685004999999997</v>
      </c>
      <c r="AG5" s="23"/>
      <c r="AH5" s="23"/>
      <c r="AI5" s="23"/>
    </row>
    <row r="6" spans="1:35" x14ac:dyDescent="0.2">
      <c r="A6" t="s">
        <v>171</v>
      </c>
      <c r="B6" s="23">
        <f>'AEO 53'!E274</f>
        <v>73.265236000000002</v>
      </c>
      <c r="C6" s="23">
        <f>'AEO 53'!F274</f>
        <v>71.675255000000007</v>
      </c>
      <c r="D6" s="23">
        <f>'AEO 53'!G274</f>
        <v>70.154205000000005</v>
      </c>
      <c r="E6" s="23">
        <f>'AEO 53'!H274</f>
        <v>68.806030000000007</v>
      </c>
      <c r="F6" s="23">
        <f>'AEO 53'!I274</f>
        <v>67.396950000000004</v>
      </c>
      <c r="G6" s="23">
        <f>'AEO 53'!J274</f>
        <v>65.979461999999998</v>
      </c>
      <c r="H6" s="23">
        <f>'AEO 53'!K274</f>
        <v>64.717155000000005</v>
      </c>
      <c r="I6" s="23">
        <f>'AEO 53'!L274</f>
        <v>63.567290999999997</v>
      </c>
      <c r="J6" s="23">
        <f>'AEO 53'!M274</f>
        <v>62.464542000000002</v>
      </c>
      <c r="K6" s="23">
        <f>'AEO 53'!N274</f>
        <v>61.415835999999999</v>
      </c>
      <c r="L6" s="23">
        <f>'AEO 53'!O274</f>
        <v>60.416316999999999</v>
      </c>
      <c r="M6" s="23">
        <f>'AEO 53'!P274</f>
        <v>59.463650000000001</v>
      </c>
      <c r="N6" s="23">
        <f>'AEO 53'!Q274</f>
        <v>58.555145000000003</v>
      </c>
      <c r="O6" s="23">
        <f>'AEO 53'!R274</f>
        <v>57.689964000000003</v>
      </c>
      <c r="P6" s="23">
        <f>'AEO 53'!S274</f>
        <v>56.842804000000001</v>
      </c>
      <c r="Q6" s="23">
        <f>'AEO 53'!T274</f>
        <v>56.030579000000003</v>
      </c>
      <c r="R6" s="23">
        <f>'AEO 53'!U274</f>
        <v>55.256138</v>
      </c>
      <c r="S6" s="23">
        <f>'AEO 53'!V274</f>
        <v>54.517795999999997</v>
      </c>
      <c r="T6" s="23">
        <f>'AEO 53'!W274</f>
        <v>53.813965000000003</v>
      </c>
      <c r="U6" s="23">
        <f>'AEO 53'!X274</f>
        <v>53.143303000000003</v>
      </c>
      <c r="V6" s="23">
        <f>'AEO 53'!Y274</f>
        <v>52.504173000000002</v>
      </c>
      <c r="W6" s="23">
        <f>'AEO 53'!Z274</f>
        <v>51.897263000000002</v>
      </c>
      <c r="X6" s="23">
        <f>'AEO 53'!AA274</f>
        <v>51.318451000000003</v>
      </c>
      <c r="Y6" s="23">
        <f>'AEO 53'!AB274</f>
        <v>50.766724000000004</v>
      </c>
      <c r="Z6" s="23">
        <f>'AEO 53'!AC274</f>
        <v>50.240696</v>
      </c>
      <c r="AA6" s="23">
        <f>'AEO 53'!AD274</f>
        <v>49.739165999999997</v>
      </c>
      <c r="AB6" s="23">
        <f>'AEO 53'!AE274</f>
        <v>49.261111999999997</v>
      </c>
      <c r="AC6" s="23">
        <f>'AEO 53'!AF274</f>
        <v>48.805523000000001</v>
      </c>
      <c r="AD6" s="23">
        <f>'AEO 53'!AG274</f>
        <v>48.371310999999999</v>
      </c>
      <c r="AE6" s="23">
        <f>'AEO 53'!AH274</f>
        <v>47.957478000000002</v>
      </c>
      <c r="AF6" s="23">
        <f>'AEO 53'!AI274</f>
        <v>47.542931000000003</v>
      </c>
      <c r="AG6" s="23"/>
      <c r="AH6" s="23"/>
      <c r="AI6" s="23"/>
    </row>
    <row r="7" spans="1:35" x14ac:dyDescent="0.2">
      <c r="A7" t="s">
        <v>172</v>
      </c>
      <c r="B7" s="23">
        <f>'AEO 53'!E275</f>
        <v>83.906943999999996</v>
      </c>
      <c r="C7" s="23">
        <f>'AEO 53'!F275</f>
        <v>82.041374000000005</v>
      </c>
      <c r="D7" s="23">
        <f>'AEO 53'!G275</f>
        <v>80.345825000000005</v>
      </c>
      <c r="E7" s="23">
        <f>'AEO 53'!H275</f>
        <v>78.763321000000005</v>
      </c>
      <c r="F7" s="23">
        <f>'AEO 53'!I275</f>
        <v>77.225196999999994</v>
      </c>
      <c r="G7" s="23">
        <f>'AEO 53'!J275</f>
        <v>75.644737000000006</v>
      </c>
      <c r="H7" s="23">
        <f>'AEO 53'!K275</f>
        <v>74.246346000000003</v>
      </c>
      <c r="I7" s="23">
        <f>'AEO 53'!L275</f>
        <v>72.988158999999996</v>
      </c>
      <c r="J7" s="23">
        <f>'AEO 53'!M275</f>
        <v>71.776191999999995</v>
      </c>
      <c r="K7" s="23">
        <f>'AEO 53'!N275</f>
        <v>70.624649000000005</v>
      </c>
      <c r="L7" s="23">
        <f>'AEO 53'!O275</f>
        <v>69.526848000000001</v>
      </c>
      <c r="M7" s="23">
        <f>'AEO 53'!P275</f>
        <v>68.480041999999997</v>
      </c>
      <c r="N7" s="23">
        <f>'AEO 53'!Q275</f>
        <v>67.481780999999998</v>
      </c>
      <c r="O7" s="23">
        <f>'AEO 53'!R275</f>
        <v>66.530356999999995</v>
      </c>
      <c r="P7" s="23">
        <f>'AEO 53'!S275</f>
        <v>65.601089000000002</v>
      </c>
      <c r="Q7" s="23">
        <f>'AEO 53'!T275</f>
        <v>64.710967999999994</v>
      </c>
      <c r="R7" s="23">
        <f>'AEO 53'!U275</f>
        <v>63.862594999999999</v>
      </c>
      <c r="S7" s="23">
        <f>'AEO 53'!V275</f>
        <v>63.053348999999997</v>
      </c>
      <c r="T7" s="23">
        <f>'AEO 53'!W275</f>
        <v>62.282322000000001</v>
      </c>
      <c r="U7" s="23">
        <f>'AEO 53'!X275</f>
        <v>61.547237000000003</v>
      </c>
      <c r="V7" s="23">
        <f>'AEO 53'!Y275</f>
        <v>60.846691</v>
      </c>
      <c r="W7" s="23">
        <f>'AEO 53'!Z275</f>
        <v>60.181182999999997</v>
      </c>
      <c r="X7" s="23">
        <f>'AEO 53'!AA275</f>
        <v>59.546557999999997</v>
      </c>
      <c r="Y7" s="23">
        <f>'AEO 53'!AB275</f>
        <v>58.941462999999999</v>
      </c>
      <c r="Z7" s="23">
        <f>'AEO 53'!AC275</f>
        <v>58.364528999999997</v>
      </c>
      <c r="AA7" s="23">
        <f>'AEO 53'!AD275</f>
        <v>57.814396000000002</v>
      </c>
      <c r="AB7" s="23">
        <f>'AEO 53'!AE275</f>
        <v>57.289917000000003</v>
      </c>
      <c r="AC7" s="23">
        <f>'AEO 53'!AF275</f>
        <v>56.789988999999998</v>
      </c>
      <c r="AD7" s="23">
        <f>'AEO 53'!AG275</f>
        <v>56.314644000000001</v>
      </c>
      <c r="AE7" s="23">
        <f>'AEO 53'!AH275</f>
        <v>55.860928000000001</v>
      </c>
      <c r="AF7" s="23">
        <f>'AEO 53'!AI275</f>
        <v>55.408726000000001</v>
      </c>
      <c r="AG7" s="23"/>
      <c r="AH7" s="23"/>
      <c r="AI7" s="23"/>
    </row>
    <row r="8" spans="1:35" x14ac:dyDescent="0.2">
      <c r="A8" t="s">
        <v>173</v>
      </c>
      <c r="B8">
        <f>'AEO 53'!E276</f>
        <v>0</v>
      </c>
      <c r="C8">
        <f>'AEO 53'!F276</f>
        <v>0</v>
      </c>
      <c r="D8">
        <f>'AEO 53'!G276</f>
        <v>0</v>
      </c>
      <c r="E8">
        <f>'AEO 53'!H276</f>
        <v>0</v>
      </c>
      <c r="F8">
        <f>'AEO 53'!I276</f>
        <v>0</v>
      </c>
      <c r="G8">
        <f>'AEO 53'!J276</f>
        <v>0</v>
      </c>
      <c r="H8">
        <f>'AEO 53'!K276</f>
        <v>0</v>
      </c>
      <c r="I8">
        <f>'AEO 53'!L276</f>
        <v>0</v>
      </c>
      <c r="J8">
        <f>'AEO 53'!M276</f>
        <v>0</v>
      </c>
      <c r="K8">
        <f>'AEO 53'!N276</f>
        <v>0</v>
      </c>
      <c r="L8">
        <f>'AEO 53'!O276</f>
        <v>0</v>
      </c>
      <c r="M8">
        <f>'AEO 53'!P276</f>
        <v>0</v>
      </c>
      <c r="N8">
        <f>'AEO 53'!Q276</f>
        <v>0</v>
      </c>
      <c r="O8">
        <f>'AEO 53'!R276</f>
        <v>0</v>
      </c>
      <c r="P8">
        <f>'AEO 53'!S276</f>
        <v>0</v>
      </c>
      <c r="Q8">
        <f>'AEO 53'!T276</f>
        <v>0</v>
      </c>
      <c r="R8">
        <f>'AEO 53'!U276</f>
        <v>0</v>
      </c>
      <c r="S8">
        <f>'AEO 53'!V276</f>
        <v>0</v>
      </c>
      <c r="T8">
        <f>'AEO 53'!W276</f>
        <v>0</v>
      </c>
      <c r="U8">
        <f>'AEO 53'!X276</f>
        <v>0</v>
      </c>
      <c r="V8">
        <f>'AEO 53'!Y276</f>
        <v>0</v>
      </c>
      <c r="W8">
        <f>'AEO 53'!Z276</f>
        <v>0</v>
      </c>
      <c r="X8">
        <f>'AEO 53'!AA276</f>
        <v>0</v>
      </c>
      <c r="Y8">
        <f>'AEO 53'!AB276</f>
        <v>0</v>
      </c>
      <c r="Z8">
        <f>'AEO 53'!AC276</f>
        <v>0</v>
      </c>
      <c r="AA8">
        <f>'AEO 53'!AD276</f>
        <v>0</v>
      </c>
      <c r="AB8">
        <f>'AEO 53'!AE276</f>
        <v>0</v>
      </c>
      <c r="AC8">
        <f>'AEO 53'!AF276</f>
        <v>0</v>
      </c>
      <c r="AD8">
        <f>'AEO 53'!AG276</f>
        <v>0</v>
      </c>
      <c r="AE8">
        <f>'AEO 53'!AH276</f>
        <v>0</v>
      </c>
      <c r="AF8">
        <f>'AEO 53'!AI276</f>
        <v>0</v>
      </c>
    </row>
    <row r="9" spans="1:35" x14ac:dyDescent="0.2">
      <c r="A9" t="s">
        <v>220</v>
      </c>
      <c r="B9">
        <f>'AEO 53'!E277</f>
        <v>0</v>
      </c>
      <c r="C9">
        <f>'AEO 53'!F277</f>
        <v>0</v>
      </c>
      <c r="D9">
        <f>'AEO 53'!G277</f>
        <v>0</v>
      </c>
      <c r="E9">
        <f>'AEO 53'!H277</f>
        <v>0</v>
      </c>
      <c r="F9">
        <f>'AEO 53'!I277</f>
        <v>0</v>
      </c>
      <c r="G9">
        <f>'AEO 53'!J277</f>
        <v>0</v>
      </c>
      <c r="H9">
        <f>'AEO 53'!K277</f>
        <v>0</v>
      </c>
      <c r="I9">
        <f>'AEO 53'!L277</f>
        <v>0</v>
      </c>
      <c r="J9">
        <f>'AEO 53'!M277</f>
        <v>0</v>
      </c>
      <c r="K9">
        <f>'AEO 53'!N277</f>
        <v>0</v>
      </c>
      <c r="L9">
        <f>'AEO 53'!O277</f>
        <v>0</v>
      </c>
      <c r="M9">
        <f>'AEO 53'!P277</f>
        <v>0</v>
      </c>
      <c r="N9">
        <f>'AEO 53'!Q277</f>
        <v>0</v>
      </c>
      <c r="O9">
        <f>'AEO 53'!R277</f>
        <v>0</v>
      </c>
      <c r="P9">
        <f>'AEO 53'!S277</f>
        <v>0</v>
      </c>
      <c r="Q9">
        <f>'AEO 53'!T277</f>
        <v>0</v>
      </c>
      <c r="R9">
        <f>'AEO 53'!U277</f>
        <v>0</v>
      </c>
      <c r="S9">
        <f>'AEO 53'!V277</f>
        <v>0</v>
      </c>
      <c r="T9">
        <f>'AEO 53'!W277</f>
        <v>0</v>
      </c>
      <c r="U9">
        <f>'AEO 53'!X277</f>
        <v>0</v>
      </c>
      <c r="V9">
        <f>'AEO 53'!Y277</f>
        <v>0</v>
      </c>
      <c r="W9">
        <f>'AEO 53'!Z277</f>
        <v>0</v>
      </c>
      <c r="X9">
        <f>'AEO 53'!AA277</f>
        <v>0</v>
      </c>
      <c r="Y9">
        <f>'AEO 53'!AB277</f>
        <v>0</v>
      </c>
      <c r="Z9">
        <f>'AEO 53'!AC277</f>
        <v>0</v>
      </c>
      <c r="AA9">
        <f>'AEO 53'!AD277</f>
        <v>0</v>
      </c>
      <c r="AB9">
        <f>'AEO 53'!AE277</f>
        <v>0</v>
      </c>
      <c r="AC9">
        <f>'AEO 53'!AF277</f>
        <v>0</v>
      </c>
      <c r="AD9">
        <f>'AEO 53'!AG277</f>
        <v>0</v>
      </c>
      <c r="AE9">
        <f>'AEO 53'!AH277</f>
        <v>0</v>
      </c>
      <c r="AF9">
        <f>'AEO 53'!AI277</f>
        <v>0</v>
      </c>
    </row>
    <row r="10" spans="1:35" x14ac:dyDescent="0.2">
      <c r="A10" t="s">
        <v>221</v>
      </c>
      <c r="B10">
        <f>'AEO 53'!E278</f>
        <v>0</v>
      </c>
      <c r="C10">
        <f>'AEO 53'!F278</f>
        <v>0</v>
      </c>
      <c r="D10">
        <f>'AEO 53'!G278</f>
        <v>0</v>
      </c>
      <c r="E10">
        <f>'AEO 53'!H278</f>
        <v>0</v>
      </c>
      <c r="F10">
        <f>'AEO 53'!I278</f>
        <v>0</v>
      </c>
      <c r="G10">
        <f>'AEO 53'!J278</f>
        <v>0</v>
      </c>
      <c r="H10">
        <f>'AEO 53'!K278</f>
        <v>0</v>
      </c>
      <c r="I10">
        <f>'AEO 53'!L278</f>
        <v>0</v>
      </c>
      <c r="J10">
        <f>'AEO 53'!M278</f>
        <v>0</v>
      </c>
      <c r="K10">
        <f>'AEO 53'!N278</f>
        <v>0</v>
      </c>
      <c r="L10">
        <f>'AEO 53'!O278</f>
        <v>0</v>
      </c>
      <c r="M10">
        <f>'AEO 53'!P278</f>
        <v>0</v>
      </c>
      <c r="N10">
        <f>'AEO 53'!Q278</f>
        <v>0</v>
      </c>
      <c r="O10">
        <f>'AEO 53'!R278</f>
        <v>0</v>
      </c>
      <c r="P10">
        <f>'AEO 53'!S278</f>
        <v>0</v>
      </c>
      <c r="Q10">
        <f>'AEO 53'!T278</f>
        <v>0</v>
      </c>
      <c r="R10">
        <f>'AEO 53'!U278</f>
        <v>0</v>
      </c>
      <c r="S10">
        <f>'AEO 53'!V278</f>
        <v>0</v>
      </c>
      <c r="T10">
        <f>'AEO 53'!W278</f>
        <v>0</v>
      </c>
      <c r="U10">
        <f>'AEO 53'!X278</f>
        <v>0</v>
      </c>
      <c r="V10">
        <f>'AEO 53'!Y278</f>
        <v>0</v>
      </c>
      <c r="W10">
        <f>'AEO 53'!Z278</f>
        <v>0</v>
      </c>
      <c r="X10">
        <f>'AEO 53'!AA278</f>
        <v>0</v>
      </c>
      <c r="Y10">
        <f>'AEO 53'!AB278</f>
        <v>0</v>
      </c>
      <c r="Z10">
        <f>'AEO 53'!AC278</f>
        <v>0</v>
      </c>
      <c r="AA10">
        <f>'AEO 53'!AD278</f>
        <v>0</v>
      </c>
      <c r="AB10">
        <f>'AEO 53'!AE278</f>
        <v>0</v>
      </c>
      <c r="AC10">
        <f>'AEO 53'!AF278</f>
        <v>0</v>
      </c>
      <c r="AD10">
        <f>'AEO 53'!AG278</f>
        <v>0</v>
      </c>
      <c r="AE10">
        <f>'AEO 53'!AH278</f>
        <v>0</v>
      </c>
      <c r="AF10">
        <f>'AEO 53'!AI278</f>
        <v>0</v>
      </c>
    </row>
    <row r="11" spans="1:35" x14ac:dyDescent="0.2">
      <c r="A11" t="s">
        <v>167</v>
      </c>
      <c r="B11">
        <f>'AEO 53'!E279</f>
        <v>0</v>
      </c>
      <c r="C11">
        <f>'AEO 53'!F279</f>
        <v>0</v>
      </c>
      <c r="D11">
        <f>'AEO 53'!G279</f>
        <v>0</v>
      </c>
      <c r="E11">
        <f>'AEO 53'!H279</f>
        <v>0</v>
      </c>
      <c r="F11">
        <f>'AEO 53'!I279</f>
        <v>0</v>
      </c>
      <c r="G11">
        <f>'AEO 53'!J279</f>
        <v>0</v>
      </c>
      <c r="H11">
        <f>'AEO 53'!K279</f>
        <v>0</v>
      </c>
      <c r="I11">
        <f>'AEO 53'!L279</f>
        <v>0</v>
      </c>
      <c r="J11">
        <f>'AEO 53'!M279</f>
        <v>0</v>
      </c>
      <c r="K11">
        <f>'AEO 53'!N279</f>
        <v>0</v>
      </c>
      <c r="L11">
        <f>'AEO 53'!O279</f>
        <v>0</v>
      </c>
      <c r="M11">
        <f>'AEO 53'!P279</f>
        <v>0</v>
      </c>
      <c r="N11">
        <f>'AEO 53'!Q279</f>
        <v>0</v>
      </c>
      <c r="O11">
        <f>'AEO 53'!R279</f>
        <v>0</v>
      </c>
      <c r="P11">
        <f>'AEO 53'!S279</f>
        <v>0</v>
      </c>
      <c r="Q11">
        <f>'AEO 53'!T279</f>
        <v>0</v>
      </c>
      <c r="R11">
        <f>'AEO 53'!U279</f>
        <v>0</v>
      </c>
      <c r="S11">
        <f>'AEO 53'!V279</f>
        <v>0</v>
      </c>
      <c r="T11">
        <f>'AEO 53'!W279</f>
        <v>0</v>
      </c>
      <c r="U11">
        <f>'AEO 53'!X279</f>
        <v>0</v>
      </c>
      <c r="V11">
        <f>'AEO 53'!Y279</f>
        <v>0</v>
      </c>
      <c r="W11">
        <f>'AEO 53'!Z279</f>
        <v>0</v>
      </c>
      <c r="X11">
        <f>'AEO 53'!AA279</f>
        <v>0</v>
      </c>
      <c r="Y11">
        <f>'AEO 53'!AB279</f>
        <v>0</v>
      </c>
      <c r="Z11">
        <f>'AEO 53'!AC279</f>
        <v>0</v>
      </c>
      <c r="AA11">
        <f>'AEO 53'!AD279</f>
        <v>0</v>
      </c>
      <c r="AB11">
        <f>'AEO 53'!AE279</f>
        <v>0</v>
      </c>
      <c r="AC11">
        <f>'AEO 53'!AF279</f>
        <v>0</v>
      </c>
      <c r="AD11">
        <f>'AEO 53'!AG279</f>
        <v>0</v>
      </c>
      <c r="AE11">
        <f>'AEO 53'!AH279</f>
        <v>0</v>
      </c>
      <c r="AF11">
        <f>'AEO 53'!AI279</f>
        <v>0</v>
      </c>
    </row>
    <row r="12" spans="1:35" x14ac:dyDescent="0.2">
      <c r="A12" t="s">
        <v>174</v>
      </c>
      <c r="B12">
        <f>'AEO 53'!E280</f>
        <v>0</v>
      </c>
      <c r="C12">
        <f>'AEO 53'!F280</f>
        <v>0</v>
      </c>
      <c r="D12">
        <f>'AEO 53'!G280</f>
        <v>0</v>
      </c>
      <c r="E12">
        <f>'AEO 53'!H280</f>
        <v>0</v>
      </c>
      <c r="F12">
        <f>'AEO 53'!I280</f>
        <v>0</v>
      </c>
      <c r="G12">
        <f>'AEO 53'!J280</f>
        <v>0</v>
      </c>
      <c r="H12">
        <f>'AEO 53'!K280</f>
        <v>0</v>
      </c>
      <c r="I12">
        <f>'AEO 53'!L280</f>
        <v>0</v>
      </c>
      <c r="J12">
        <f>'AEO 53'!M280</f>
        <v>0</v>
      </c>
      <c r="K12">
        <f>'AEO 53'!N280</f>
        <v>0</v>
      </c>
      <c r="L12">
        <f>'AEO 53'!O280</f>
        <v>0</v>
      </c>
      <c r="M12">
        <f>'AEO 53'!P280</f>
        <v>0</v>
      </c>
      <c r="N12">
        <f>'AEO 53'!Q280</f>
        <v>0</v>
      </c>
      <c r="O12">
        <f>'AEO 53'!R280</f>
        <v>0</v>
      </c>
      <c r="P12">
        <f>'AEO 53'!S280</f>
        <v>0</v>
      </c>
      <c r="Q12">
        <f>'AEO 53'!T280</f>
        <v>0</v>
      </c>
      <c r="R12">
        <f>'AEO 53'!U280</f>
        <v>0</v>
      </c>
      <c r="S12">
        <f>'AEO 53'!V280</f>
        <v>0</v>
      </c>
      <c r="T12">
        <f>'AEO 53'!W280</f>
        <v>0</v>
      </c>
      <c r="U12">
        <f>'AEO 53'!X280</f>
        <v>0</v>
      </c>
      <c r="V12">
        <f>'AEO 53'!Y280</f>
        <v>0</v>
      </c>
      <c r="W12">
        <f>'AEO 53'!Z280</f>
        <v>0</v>
      </c>
      <c r="X12">
        <f>'AEO 53'!AA280</f>
        <v>0</v>
      </c>
      <c r="Y12">
        <f>'AEO 53'!AB280</f>
        <v>0</v>
      </c>
      <c r="Z12">
        <f>'AEO 53'!AC280</f>
        <v>0</v>
      </c>
      <c r="AA12">
        <f>'AEO 53'!AD280</f>
        <v>0</v>
      </c>
      <c r="AB12">
        <f>'AEO 53'!AE280</f>
        <v>0</v>
      </c>
      <c r="AC12">
        <f>'AEO 53'!AF280</f>
        <v>0</v>
      </c>
      <c r="AD12">
        <f>'AEO 53'!AG280</f>
        <v>0</v>
      </c>
      <c r="AE12">
        <f>'AEO 53'!AH280</f>
        <v>0</v>
      </c>
      <c r="AF12">
        <f>'AEO 53'!AI280</f>
        <v>0</v>
      </c>
    </row>
    <row r="13" spans="1:35" x14ac:dyDescent="0.2">
      <c r="A13" t="s">
        <v>175</v>
      </c>
      <c r="B13" s="23">
        <f>'AEO 53'!E281</f>
        <v>89.347449999999995</v>
      </c>
      <c r="C13" s="23">
        <f>'AEO 53'!F281</f>
        <v>87.329300000000003</v>
      </c>
      <c r="D13" s="23">
        <f>'AEO 53'!G281</f>
        <v>85.184134999999998</v>
      </c>
      <c r="E13" s="23">
        <f>'AEO 53'!H281</f>
        <v>83.320885000000004</v>
      </c>
      <c r="F13" s="23">
        <f>'AEO 53'!I281</f>
        <v>81.574569999999994</v>
      </c>
      <c r="G13" s="23">
        <f>'AEO 53'!J281</f>
        <v>79.828132999999994</v>
      </c>
      <c r="H13" s="23">
        <f>'AEO 53'!K281</f>
        <v>78.262009000000006</v>
      </c>
      <c r="I13" s="23">
        <f>'AEO 53'!L281</f>
        <v>76.773871999999997</v>
      </c>
      <c r="J13" s="23">
        <f>'AEO 53'!M281</f>
        <v>75.355675000000005</v>
      </c>
      <c r="K13" s="23">
        <f>'AEO 53'!N281</f>
        <v>74.006218000000004</v>
      </c>
      <c r="L13" s="23">
        <f>'AEO 53'!O281</f>
        <v>72.721878000000004</v>
      </c>
      <c r="M13" s="23">
        <f>'AEO 53'!P281</f>
        <v>71.499741</v>
      </c>
      <c r="N13" s="23">
        <f>'AEO 53'!Q281</f>
        <v>70.336685000000003</v>
      </c>
      <c r="O13" s="23">
        <f>'AEO 53'!R281</f>
        <v>69.242469999999997</v>
      </c>
      <c r="P13" s="23">
        <f>'AEO 53'!S281</f>
        <v>68.129729999999995</v>
      </c>
      <c r="Q13" s="23">
        <f>'AEO 53'!T281</f>
        <v>67.051804000000004</v>
      </c>
      <c r="R13" s="23">
        <f>'AEO 53'!U281</f>
        <v>66.015197999999998</v>
      </c>
      <c r="S13" s="23">
        <f>'AEO 53'!V281</f>
        <v>65.026236999999995</v>
      </c>
      <c r="T13" s="23">
        <f>'AEO 53'!W281</f>
        <v>64.084609999999998</v>
      </c>
      <c r="U13" s="23">
        <f>'AEO 53'!X281</f>
        <v>63.185032</v>
      </c>
      <c r="V13" s="23">
        <f>'AEO 53'!Y281</f>
        <v>62.327117999999999</v>
      </c>
      <c r="W13" s="23">
        <f>'AEO 53'!Z281</f>
        <v>61.511372000000001</v>
      </c>
      <c r="X13" s="23">
        <f>'AEO 53'!AA281</f>
        <v>60.733131</v>
      </c>
      <c r="Y13" s="23">
        <f>'AEO 53'!AB281</f>
        <v>59.989445000000003</v>
      </c>
      <c r="Z13" s="23">
        <f>'AEO 53'!AC281</f>
        <v>59.279732000000003</v>
      </c>
      <c r="AA13" s="23">
        <f>'AEO 53'!AD281</f>
        <v>58.602367000000001</v>
      </c>
      <c r="AB13" s="23">
        <f>'AEO 53'!AE281</f>
        <v>57.955734</v>
      </c>
      <c r="AC13" s="23">
        <f>'AEO 53'!AF281</f>
        <v>57.338303000000003</v>
      </c>
      <c r="AD13" s="23">
        <f>'AEO 53'!AG281</f>
        <v>56.748973999999997</v>
      </c>
      <c r="AE13" s="23">
        <f>'AEO 53'!AH281</f>
        <v>56.186554000000001</v>
      </c>
      <c r="AF13" s="23">
        <f>'AEO 53'!AI281</f>
        <v>55.643371999999999</v>
      </c>
      <c r="AG13" s="23"/>
      <c r="AH13" s="23"/>
      <c r="AI13" s="23"/>
    </row>
    <row r="14" spans="1:35" x14ac:dyDescent="0.2">
      <c r="A14" t="s">
        <v>176</v>
      </c>
      <c r="B14">
        <f>'AEO 53'!E282</f>
        <v>0</v>
      </c>
      <c r="C14">
        <f>'AEO 53'!F282</f>
        <v>0</v>
      </c>
      <c r="D14">
        <f>'AEO 53'!G282</f>
        <v>0</v>
      </c>
      <c r="E14">
        <f>'AEO 53'!H282</f>
        <v>0</v>
      </c>
      <c r="F14">
        <f>'AEO 53'!I282</f>
        <v>0</v>
      </c>
      <c r="G14">
        <f>'AEO 53'!J282</f>
        <v>0</v>
      </c>
      <c r="H14">
        <f>'AEO 53'!K282</f>
        <v>0</v>
      </c>
      <c r="I14">
        <f>'AEO 53'!L282</f>
        <v>0</v>
      </c>
      <c r="J14">
        <f>'AEO 53'!M282</f>
        <v>0</v>
      </c>
      <c r="K14">
        <f>'AEO 53'!N282</f>
        <v>0</v>
      </c>
      <c r="L14">
        <f>'AEO 53'!O282</f>
        <v>0</v>
      </c>
      <c r="M14">
        <f>'AEO 53'!P282</f>
        <v>0</v>
      </c>
      <c r="N14">
        <f>'AEO 53'!Q282</f>
        <v>0</v>
      </c>
      <c r="O14">
        <f>'AEO 53'!R282</f>
        <v>0</v>
      </c>
      <c r="P14">
        <f>'AEO 53'!S282</f>
        <v>0</v>
      </c>
      <c r="Q14">
        <f>'AEO 53'!T282</f>
        <v>0</v>
      </c>
      <c r="R14">
        <f>'AEO 53'!U282</f>
        <v>0</v>
      </c>
      <c r="S14">
        <f>'AEO 53'!V282</f>
        <v>0</v>
      </c>
      <c r="T14">
        <f>'AEO 53'!W282</f>
        <v>0</v>
      </c>
      <c r="U14">
        <f>'AEO 53'!X282</f>
        <v>0</v>
      </c>
      <c r="V14">
        <f>'AEO 53'!Y282</f>
        <v>0</v>
      </c>
      <c r="W14">
        <f>'AEO 53'!Z282</f>
        <v>0</v>
      </c>
      <c r="X14">
        <f>'AEO 53'!AA282</f>
        <v>0</v>
      </c>
      <c r="Y14">
        <f>'AEO 53'!AB282</f>
        <v>0</v>
      </c>
      <c r="Z14">
        <f>'AEO 53'!AC282</f>
        <v>0</v>
      </c>
      <c r="AA14">
        <f>'AEO 53'!AD282</f>
        <v>0</v>
      </c>
      <c r="AB14">
        <f>'AEO 53'!AE282</f>
        <v>0</v>
      </c>
      <c r="AC14">
        <f>'AEO 53'!AF282</f>
        <v>0</v>
      </c>
      <c r="AD14">
        <f>'AEO 53'!AG282</f>
        <v>0</v>
      </c>
      <c r="AE14">
        <f>'AEO 53'!AH282</f>
        <v>0</v>
      </c>
      <c r="AF14">
        <f>'AEO 53'!AI282</f>
        <v>0</v>
      </c>
    </row>
    <row r="15" spans="1:35" x14ac:dyDescent="0.2">
      <c r="A15" t="s">
        <v>177</v>
      </c>
      <c r="B15">
        <f>'AEO 53'!E283</f>
        <v>0</v>
      </c>
      <c r="C15">
        <f>'AEO 53'!F283</f>
        <v>0</v>
      </c>
      <c r="D15">
        <f>'AEO 53'!G283</f>
        <v>0</v>
      </c>
      <c r="E15">
        <f>'AEO 53'!H283</f>
        <v>0</v>
      </c>
      <c r="F15">
        <f>'AEO 53'!I283</f>
        <v>0</v>
      </c>
      <c r="G15">
        <f>'AEO 53'!J283</f>
        <v>0</v>
      </c>
      <c r="H15">
        <f>'AEO 53'!K283</f>
        <v>0</v>
      </c>
      <c r="I15">
        <f>'AEO 53'!L283</f>
        <v>0</v>
      </c>
      <c r="J15">
        <f>'AEO 53'!M283</f>
        <v>0</v>
      </c>
      <c r="K15">
        <f>'AEO 53'!N283</f>
        <v>0</v>
      </c>
      <c r="L15">
        <f>'AEO 53'!O283</f>
        <v>0</v>
      </c>
      <c r="M15">
        <f>'AEO 53'!P283</f>
        <v>0</v>
      </c>
      <c r="N15">
        <f>'AEO 53'!Q283</f>
        <v>0</v>
      </c>
      <c r="O15">
        <f>'AEO 53'!R283</f>
        <v>0</v>
      </c>
      <c r="P15">
        <f>'AEO 53'!S283</f>
        <v>0</v>
      </c>
      <c r="Q15">
        <f>'AEO 53'!T283</f>
        <v>0</v>
      </c>
      <c r="R15">
        <f>'AEO 53'!U283</f>
        <v>0</v>
      </c>
      <c r="S15">
        <f>'AEO 53'!V283</f>
        <v>0</v>
      </c>
      <c r="T15">
        <f>'AEO 53'!W283</f>
        <v>0</v>
      </c>
      <c r="U15">
        <f>'AEO 53'!X283</f>
        <v>0</v>
      </c>
      <c r="V15">
        <f>'AEO 53'!Y283</f>
        <v>0</v>
      </c>
      <c r="W15">
        <f>'AEO 53'!Z283</f>
        <v>0</v>
      </c>
      <c r="X15">
        <f>'AEO 53'!AA283</f>
        <v>0</v>
      </c>
      <c r="Y15">
        <f>'AEO 53'!AB283</f>
        <v>0</v>
      </c>
      <c r="Z15">
        <f>'AEO 53'!AC283</f>
        <v>0</v>
      </c>
      <c r="AA15">
        <f>'AEO 53'!AD283</f>
        <v>0</v>
      </c>
      <c r="AB15">
        <f>'AEO 53'!AE283</f>
        <v>0</v>
      </c>
      <c r="AC15">
        <f>'AEO 53'!AF283</f>
        <v>0</v>
      </c>
      <c r="AD15">
        <f>'AEO 53'!AG283</f>
        <v>0</v>
      </c>
      <c r="AE15">
        <f>'AEO 53'!AH283</f>
        <v>0</v>
      </c>
      <c r="AF15">
        <f>'AEO 53'!AI283</f>
        <v>0</v>
      </c>
    </row>
    <row r="16" spans="1:35" x14ac:dyDescent="0.2">
      <c r="A16" t="s">
        <v>178</v>
      </c>
      <c r="B16">
        <f>'AEO 53'!E284</f>
        <v>0</v>
      </c>
      <c r="C16">
        <f>'AEO 53'!F284</f>
        <v>0</v>
      </c>
      <c r="D16">
        <f>'AEO 53'!G284</f>
        <v>0</v>
      </c>
      <c r="E16">
        <f>'AEO 53'!H284</f>
        <v>0</v>
      </c>
      <c r="F16">
        <f>'AEO 53'!I284</f>
        <v>0</v>
      </c>
      <c r="G16">
        <f>'AEO 53'!J284</f>
        <v>0</v>
      </c>
      <c r="H16">
        <f>'AEO 53'!K284</f>
        <v>0</v>
      </c>
      <c r="I16">
        <f>'AEO 53'!L284</f>
        <v>0</v>
      </c>
      <c r="J16">
        <f>'AEO 53'!M284</f>
        <v>0</v>
      </c>
      <c r="K16">
        <f>'AEO 53'!N284</f>
        <v>0</v>
      </c>
      <c r="L16">
        <f>'AEO 53'!O284</f>
        <v>0</v>
      </c>
      <c r="M16">
        <f>'AEO 53'!P284</f>
        <v>0</v>
      </c>
      <c r="N16">
        <f>'AEO 53'!Q284</f>
        <v>0</v>
      </c>
      <c r="O16">
        <f>'AEO 53'!R284</f>
        <v>0</v>
      </c>
      <c r="P16">
        <f>'AEO 53'!S284</f>
        <v>0</v>
      </c>
      <c r="Q16">
        <f>'AEO 53'!T284</f>
        <v>0</v>
      </c>
      <c r="R16">
        <f>'AEO 53'!U284</f>
        <v>0</v>
      </c>
      <c r="S16">
        <f>'AEO 53'!V284</f>
        <v>0</v>
      </c>
      <c r="T16">
        <f>'AEO 53'!W284</f>
        <v>0</v>
      </c>
      <c r="U16">
        <f>'AEO 53'!X284</f>
        <v>0</v>
      </c>
      <c r="V16">
        <f>'AEO 53'!Y284</f>
        <v>0</v>
      </c>
      <c r="W16">
        <f>'AEO 53'!Z284</f>
        <v>0</v>
      </c>
      <c r="X16">
        <f>'AEO 53'!AA284</f>
        <v>0</v>
      </c>
      <c r="Y16">
        <f>'AEO 53'!AB284</f>
        <v>0</v>
      </c>
      <c r="Z16">
        <f>'AEO 53'!AC284</f>
        <v>0</v>
      </c>
      <c r="AA16">
        <f>'AEO 53'!AD284</f>
        <v>0</v>
      </c>
      <c r="AB16">
        <f>'AEO 53'!AE284</f>
        <v>0</v>
      </c>
      <c r="AC16">
        <f>'AEO 53'!AF284</f>
        <v>0</v>
      </c>
      <c r="AD16">
        <f>'AEO 53'!AG284</f>
        <v>0</v>
      </c>
      <c r="AE16">
        <f>'AEO 53'!AH284</f>
        <v>0</v>
      </c>
      <c r="AF16">
        <f>'AEO 53'!AI284</f>
        <v>0</v>
      </c>
    </row>
    <row r="17" spans="1:35" x14ac:dyDescent="0.2">
      <c r="A17" t="s">
        <v>222</v>
      </c>
      <c r="B17" s="24">
        <f>TREND($E17:$N17,$E$2:$N$2,B$2)</f>
        <v>78.605612872726851</v>
      </c>
      <c r="C17" s="24">
        <f t="shared" ref="C17:D17" si="1">TREND($E17:$N17,$E$2:$N$2,C$2)</f>
        <v>77.384387303030053</v>
      </c>
      <c r="D17" s="24">
        <f t="shared" si="1"/>
        <v>76.163161733333254</v>
      </c>
      <c r="E17" s="23">
        <f>'AEO 53'!H285</f>
        <v>75.456397999999993</v>
      </c>
      <c r="F17" s="23">
        <f>'AEO 53'!I285</f>
        <v>73.929458999999994</v>
      </c>
      <c r="G17" s="23">
        <f>'AEO 53'!J285</f>
        <v>72.294196999999997</v>
      </c>
      <c r="H17" s="23">
        <f>'AEO 53'!K285</f>
        <v>70.989058999999997</v>
      </c>
      <c r="I17" s="23">
        <f>'AEO 53'!L285</f>
        <v>69.744399999999999</v>
      </c>
      <c r="J17" s="23">
        <f>'AEO 53'!M285</f>
        <v>68.558823000000004</v>
      </c>
      <c r="K17" s="23">
        <f>'AEO 53'!N285</f>
        <v>67.430976999999999</v>
      </c>
      <c r="L17" s="23">
        <f>'AEO 53'!O285</f>
        <v>66.358001999999999</v>
      </c>
      <c r="M17" s="23">
        <f>'AEO 53'!P285</f>
        <v>65.336844999999997</v>
      </c>
      <c r="N17" s="23">
        <f>'AEO 53'!Q285</f>
        <v>64.366050999999999</v>
      </c>
      <c r="O17" s="23">
        <f>'AEO 53'!R285</f>
        <v>63.441989999999997</v>
      </c>
      <c r="P17" s="23">
        <f>'AEO 53'!S285</f>
        <v>62.495831000000003</v>
      </c>
      <c r="Q17" s="23">
        <f>'AEO 53'!T285</f>
        <v>61.581062000000003</v>
      </c>
      <c r="R17" s="23">
        <f>'AEO 53'!U285</f>
        <v>60.708365999999998</v>
      </c>
      <c r="S17" s="23">
        <f>'AEO 53'!V285</f>
        <v>59.875537999999999</v>
      </c>
      <c r="T17" s="23">
        <f>'AEO 53'!W285</f>
        <v>59.080765</v>
      </c>
      <c r="U17" s="23">
        <f>'AEO 53'!X285</f>
        <v>58.322186000000002</v>
      </c>
      <c r="V17" s="23">
        <f>'AEO 53'!Y285</f>
        <v>57.598438000000002</v>
      </c>
      <c r="W17" s="23">
        <f>'AEO 53'!Z285</f>
        <v>56.909958000000003</v>
      </c>
      <c r="X17" s="23">
        <f>'AEO 53'!AA285</f>
        <v>56.252605000000003</v>
      </c>
      <c r="Y17" s="23">
        <f>'AEO 53'!AB285</f>
        <v>55.625011000000001</v>
      </c>
      <c r="Z17" s="23">
        <f>'AEO 53'!AC285</f>
        <v>55.025902000000002</v>
      </c>
      <c r="AA17" s="23">
        <f>'AEO 53'!AD285</f>
        <v>54.453747</v>
      </c>
      <c r="AB17" s="23">
        <f>'AEO 53'!AE285</f>
        <v>53.907600000000002</v>
      </c>
      <c r="AC17" s="23">
        <f>'AEO 53'!AF285</f>
        <v>53.386367999999997</v>
      </c>
      <c r="AD17" s="23">
        <f>'AEO 53'!AG285</f>
        <v>52.888924000000003</v>
      </c>
      <c r="AE17" s="23">
        <f>'AEO 53'!AH285</f>
        <v>52.41404</v>
      </c>
      <c r="AF17" s="23">
        <f>'AEO 53'!AI285</f>
        <v>51.954661999999999</v>
      </c>
      <c r="AG17" s="23"/>
      <c r="AH17" s="23"/>
      <c r="AI17" s="23"/>
    </row>
    <row r="18" spans="1:35" x14ac:dyDescent="0.2">
      <c r="A18" t="s">
        <v>223</v>
      </c>
      <c r="B18" s="24">
        <f t="shared" ref="B18:H18" si="2">TREND($J18:$S18,$J$2:$S$2,B$2)</f>
        <v>96.366799545454342</v>
      </c>
      <c r="C18" s="24">
        <f t="shared" si="2"/>
        <v>95.189213581817967</v>
      </c>
      <c r="D18" s="24">
        <f t="shared" si="2"/>
        <v>94.011627618181592</v>
      </c>
      <c r="E18" s="24">
        <f t="shared" si="2"/>
        <v>92.834041654545217</v>
      </c>
      <c r="F18" s="24">
        <f t="shared" si="2"/>
        <v>91.656455690908842</v>
      </c>
      <c r="G18" s="24">
        <f t="shared" si="2"/>
        <v>90.478869727272468</v>
      </c>
      <c r="H18" s="24">
        <f t="shared" si="2"/>
        <v>89.301283763636093</v>
      </c>
      <c r="I18" s="24">
        <f t="shared" ref="I18" si="3">TREND($J18:$S18,$J$2:$S$2,I$2)</f>
        <v>88.123697799999718</v>
      </c>
      <c r="J18" s="23">
        <f>'AEO 53'!M286</f>
        <v>87.225487000000001</v>
      </c>
      <c r="K18" s="23">
        <f>'AEO 53'!N286</f>
        <v>85.840294</v>
      </c>
      <c r="L18" s="23">
        <f>'AEO 53'!O286</f>
        <v>84.520698999999993</v>
      </c>
      <c r="M18" s="23">
        <f>'AEO 53'!P286</f>
        <v>83.263779</v>
      </c>
      <c r="N18" s="23">
        <f>'AEO 53'!Q286</f>
        <v>82.067604000000003</v>
      </c>
      <c r="O18" s="23">
        <f>'AEO 53'!R286</f>
        <v>80.925460999999999</v>
      </c>
      <c r="P18" s="23">
        <f>'AEO 53'!S286</f>
        <v>79.77346</v>
      </c>
      <c r="Q18" s="23">
        <f>'AEO 53'!T286</f>
        <v>78.662041000000002</v>
      </c>
      <c r="R18" s="23">
        <f>'AEO 53'!U286</f>
        <v>77.601089000000002</v>
      </c>
      <c r="S18" s="23">
        <f>'AEO 53'!V286</f>
        <v>76.589836000000005</v>
      </c>
      <c r="T18" s="23">
        <f>'AEO 53'!W286</f>
        <v>75.628685000000004</v>
      </c>
      <c r="U18" s="23">
        <f>'AEO 53'!X286</f>
        <v>74.710541000000006</v>
      </c>
      <c r="V18" s="23">
        <f>'AEO 53'!Y286</f>
        <v>73.835059999999999</v>
      </c>
      <c r="W18" s="23">
        <f>'AEO 53'!Z286</f>
        <v>73.002860999999996</v>
      </c>
      <c r="X18" s="23">
        <f>'AEO 53'!AA286</f>
        <v>72.208365999999998</v>
      </c>
      <c r="Y18" s="23">
        <f>'AEO 53'!AB286</f>
        <v>71.448868000000004</v>
      </c>
      <c r="Z18" s="23">
        <f>'AEO 53'!AC286</f>
        <v>70.723640000000003</v>
      </c>
      <c r="AA18" s="23">
        <f>'AEO 53'!AD286</f>
        <v>70.031470999999996</v>
      </c>
      <c r="AB18" s="23">
        <f>'AEO 53'!AE286</f>
        <v>69.370407</v>
      </c>
      <c r="AC18" s="23">
        <f>'AEO 53'!AF286</f>
        <v>68.738997999999995</v>
      </c>
      <c r="AD18" s="23">
        <f>'AEO 53'!AG286</f>
        <v>68.136154000000005</v>
      </c>
      <c r="AE18" s="23">
        <f>'AEO 53'!AH286</f>
        <v>67.560783000000001</v>
      </c>
      <c r="AF18" s="23">
        <f>'AEO 53'!AI286</f>
        <v>67.005081000000004</v>
      </c>
      <c r="AG18" s="23"/>
      <c r="AH18" s="23"/>
      <c r="AI18" s="23"/>
    </row>
    <row r="21" spans="1:35" x14ac:dyDescent="0.2">
      <c r="A21" s="1" t="s">
        <v>219</v>
      </c>
    </row>
    <row r="22" spans="1:35" x14ac:dyDescent="0.2">
      <c r="A22" t="s">
        <v>168</v>
      </c>
    </row>
    <row r="23" spans="1:35" x14ac:dyDescent="0.2">
      <c r="A23" t="s">
        <v>169</v>
      </c>
      <c r="B23" t="s">
        <v>224</v>
      </c>
    </row>
    <row r="24" spans="1:35" x14ac:dyDescent="0.2">
      <c r="A24" t="s">
        <v>170</v>
      </c>
      <c r="B24" t="s">
        <v>224</v>
      </c>
    </row>
    <row r="25" spans="1:35" x14ac:dyDescent="0.2">
      <c r="A25" t="s">
        <v>171</v>
      </c>
      <c r="B25" t="s">
        <v>224</v>
      </c>
    </row>
    <row r="26" spans="1:35" x14ac:dyDescent="0.2">
      <c r="A26" t="s">
        <v>172</v>
      </c>
      <c r="B26" t="s">
        <v>224</v>
      </c>
    </row>
    <row r="27" spans="1:35" x14ac:dyDescent="0.2">
      <c r="A27" t="s">
        <v>173</v>
      </c>
    </row>
    <row r="28" spans="1:35" x14ac:dyDescent="0.2">
      <c r="A28" t="s">
        <v>220</v>
      </c>
    </row>
    <row r="29" spans="1:35" x14ac:dyDescent="0.2">
      <c r="A29" t="s">
        <v>221</v>
      </c>
    </row>
    <row r="30" spans="1:35" x14ac:dyDescent="0.2">
      <c r="A30" t="s">
        <v>167</v>
      </c>
    </row>
    <row r="31" spans="1:35" x14ac:dyDescent="0.2">
      <c r="A31" t="s">
        <v>174</v>
      </c>
    </row>
    <row r="32" spans="1:35" x14ac:dyDescent="0.2">
      <c r="A32" t="s">
        <v>175</v>
      </c>
      <c r="B32" t="s">
        <v>225</v>
      </c>
    </row>
    <row r="33" spans="1:35" x14ac:dyDescent="0.2">
      <c r="A33" t="s">
        <v>176</v>
      </c>
    </row>
    <row r="34" spans="1:35" x14ac:dyDescent="0.2">
      <c r="A34" t="s">
        <v>177</v>
      </c>
    </row>
    <row r="35" spans="1:35" x14ac:dyDescent="0.2">
      <c r="A35" t="s">
        <v>178</v>
      </c>
    </row>
    <row r="36" spans="1:35" x14ac:dyDescent="0.2">
      <c r="A36" t="s">
        <v>222</v>
      </c>
      <c r="B36" t="s">
        <v>226</v>
      </c>
    </row>
    <row r="37" spans="1:35" x14ac:dyDescent="0.2">
      <c r="A37" t="s">
        <v>223</v>
      </c>
      <c r="B37" t="s">
        <v>226</v>
      </c>
    </row>
    <row r="40" spans="1:35" x14ac:dyDescent="0.2">
      <c r="A40" s="1" t="s">
        <v>227</v>
      </c>
    </row>
    <row r="41" spans="1:35" x14ac:dyDescent="0.2">
      <c r="A41" s="2" t="s">
        <v>228</v>
      </c>
      <c r="B41" s="17"/>
    </row>
    <row r="42" spans="1:35" s="1" customFormat="1" x14ac:dyDescent="0.2">
      <c r="B42" s="1">
        <v>2020</v>
      </c>
      <c r="C42" s="1">
        <v>2021</v>
      </c>
      <c r="D42" s="1">
        <v>2022</v>
      </c>
      <c r="E42" s="1">
        <v>2023</v>
      </c>
      <c r="F42" s="1">
        <v>2024</v>
      </c>
      <c r="G42" s="1">
        <v>2025</v>
      </c>
      <c r="H42" s="1">
        <v>2026</v>
      </c>
      <c r="I42" s="1">
        <v>2027</v>
      </c>
      <c r="J42" s="1">
        <v>2028</v>
      </c>
      <c r="K42" s="1">
        <v>2029</v>
      </c>
      <c r="L42" s="1">
        <v>2030</v>
      </c>
      <c r="M42" s="1">
        <v>2031</v>
      </c>
      <c r="N42" s="1">
        <v>2032</v>
      </c>
      <c r="O42" s="1">
        <v>2033</v>
      </c>
      <c r="P42" s="1">
        <v>2034</v>
      </c>
      <c r="Q42" s="1">
        <v>2035</v>
      </c>
      <c r="R42" s="1">
        <v>2036</v>
      </c>
      <c r="S42" s="1">
        <v>2037</v>
      </c>
      <c r="T42" s="1">
        <v>2038</v>
      </c>
      <c r="U42" s="1">
        <v>2039</v>
      </c>
      <c r="V42" s="1">
        <v>2040</v>
      </c>
      <c r="W42" s="1">
        <v>2041</v>
      </c>
      <c r="X42" s="1">
        <v>2042</v>
      </c>
      <c r="Y42" s="1">
        <v>2043</v>
      </c>
      <c r="Z42" s="1">
        <v>2044</v>
      </c>
      <c r="AA42" s="1">
        <v>2045</v>
      </c>
      <c r="AB42" s="1">
        <v>2046</v>
      </c>
      <c r="AC42" s="1">
        <v>2047</v>
      </c>
      <c r="AD42" s="1">
        <v>2048</v>
      </c>
      <c r="AE42" s="1">
        <v>2049</v>
      </c>
      <c r="AF42" s="1">
        <v>2050</v>
      </c>
    </row>
    <row r="43" spans="1:35" x14ac:dyDescent="0.2">
      <c r="A43" t="s">
        <v>169</v>
      </c>
      <c r="B43" s="19">
        <f>'LDV Shares'!C13/SUM('LDV Shares'!C$13:C$16)</f>
        <v>5.1017461327800835E-2</v>
      </c>
      <c r="C43" s="19">
        <f>'LDV Shares'!D13/SUM('LDV Shares'!D$13:D$16)</f>
        <v>7.7021873915566641E-2</v>
      </c>
      <c r="D43" s="19">
        <f>'LDV Shares'!E13/SUM('LDV Shares'!E$13:E$16)</f>
        <v>7.0655856500040734E-2</v>
      </c>
      <c r="E43" s="19">
        <f>'LDV Shares'!F13/SUM('LDV Shares'!F$13:F$16)</f>
        <v>6.6653468854369916E-2</v>
      </c>
      <c r="F43" s="19">
        <f>'LDV Shares'!G13/SUM('LDV Shares'!G$13:G$16)</f>
        <v>6.7046744925581547E-2</v>
      </c>
      <c r="G43" s="19">
        <f>'LDV Shares'!H13/SUM('LDV Shares'!H$13:H$16)</f>
        <v>6.7535490129656997E-2</v>
      </c>
      <c r="H43" s="19">
        <f>'LDV Shares'!I13/SUM('LDV Shares'!I$13:I$16)</f>
        <v>6.7936208195234868E-2</v>
      </c>
      <c r="I43" s="19">
        <f>'LDV Shares'!J13/SUM('LDV Shares'!J$13:J$16)</f>
        <v>6.8655512209471206E-2</v>
      </c>
      <c r="J43" s="19">
        <f>'LDV Shares'!K13/SUM('LDV Shares'!K$13:K$16)</f>
        <v>6.8473450512269857E-2</v>
      </c>
      <c r="K43" s="19">
        <f>'LDV Shares'!L13/SUM('LDV Shares'!L$13:L$16)</f>
        <v>6.8791884686066576E-2</v>
      </c>
      <c r="L43" s="19">
        <f>'LDV Shares'!M13/SUM('LDV Shares'!M$13:M$16)</f>
        <v>7.0684942512668839E-2</v>
      </c>
      <c r="M43" s="19">
        <f>'LDV Shares'!N13/SUM('LDV Shares'!N$13:N$16)</f>
        <v>6.8104843047097657E-2</v>
      </c>
      <c r="N43" s="19">
        <f>'LDV Shares'!O13/SUM('LDV Shares'!O$13:O$16)</f>
        <v>6.9113754793166393E-2</v>
      </c>
      <c r="O43" s="19">
        <f>'LDV Shares'!P13/SUM('LDV Shares'!P$13:P$16)</f>
        <v>6.8920761294031255E-2</v>
      </c>
      <c r="P43" s="19">
        <f>'LDV Shares'!Q13/SUM('LDV Shares'!Q$13:Q$16)</f>
        <v>6.9580036309277032E-2</v>
      </c>
      <c r="Q43" s="19">
        <f>'LDV Shares'!R13/SUM('LDV Shares'!R$13:R$16)</f>
        <v>6.8147464983371764E-2</v>
      </c>
      <c r="R43" s="19">
        <f>'LDV Shares'!S13/SUM('LDV Shares'!S$13:S$16)</f>
        <v>6.889485641613538E-2</v>
      </c>
      <c r="S43" s="19">
        <f>'LDV Shares'!T13/SUM('LDV Shares'!T$13:T$16)</f>
        <v>6.9315343353947872E-2</v>
      </c>
      <c r="T43" s="19">
        <f>'LDV Shares'!U13/SUM('LDV Shares'!U$13:U$16)</f>
        <v>6.9398972179790519E-2</v>
      </c>
      <c r="U43" s="19">
        <f>'LDV Shares'!V13/SUM('LDV Shares'!V$13:V$16)</f>
        <v>6.9036311157402469E-2</v>
      </c>
      <c r="V43" s="19">
        <f>'LDV Shares'!W13/SUM('LDV Shares'!W$13:W$16)</f>
        <v>6.9491566118458595E-2</v>
      </c>
      <c r="W43" s="19">
        <f>'LDV Shares'!X13/SUM('LDV Shares'!X$13:X$16)</f>
        <v>6.9486784921488493E-2</v>
      </c>
      <c r="X43" s="19">
        <f>'LDV Shares'!Y13/SUM('LDV Shares'!Y$13:Y$16)</f>
        <v>6.9310135949382137E-2</v>
      </c>
      <c r="Y43" s="19">
        <f>'LDV Shares'!Z13/SUM('LDV Shares'!Z$13:Z$16)</f>
        <v>6.9580617498736175E-2</v>
      </c>
      <c r="Z43" s="19">
        <f>'LDV Shares'!AA13/SUM('LDV Shares'!AA$13:AA$16)</f>
        <v>6.9726151138075135E-2</v>
      </c>
      <c r="AA43" s="19">
        <f>'LDV Shares'!AB13/SUM('LDV Shares'!AB$13:AB$16)</f>
        <v>6.99789980137904E-2</v>
      </c>
      <c r="AB43" s="19">
        <f>'LDV Shares'!AC13/SUM('LDV Shares'!AC$13:AC$16)</f>
        <v>6.9563101356791932E-2</v>
      </c>
      <c r="AC43" s="19">
        <f>'LDV Shares'!AD13/SUM('LDV Shares'!AD$13:AD$16)</f>
        <v>6.9749424843154287E-2</v>
      </c>
      <c r="AD43" s="19">
        <f>'LDV Shares'!AE13/SUM('LDV Shares'!AE$13:AE$16)</f>
        <v>6.9583588484924866E-2</v>
      </c>
      <c r="AE43" s="19">
        <f>'LDV Shares'!AF13/SUM('LDV Shares'!AF$13:AF$16)</f>
        <v>7.0057480457825977E-2</v>
      </c>
      <c r="AF43" s="19">
        <f>'LDV Shares'!AG13/SUM('LDV Shares'!AG$13:AG$16)</f>
        <v>6.9970631916920212E-2</v>
      </c>
      <c r="AG43" s="19"/>
      <c r="AH43" s="19"/>
      <c r="AI43" s="19"/>
    </row>
    <row r="44" spans="1:35" x14ac:dyDescent="0.2">
      <c r="A44" t="s">
        <v>170</v>
      </c>
      <c r="B44" s="19">
        <f>'LDV Shares'!C14/SUM('LDV Shares'!C$13:C$16)</f>
        <v>0.17158135714863945</v>
      </c>
      <c r="C44" s="19">
        <f>'LDV Shares'!D14/SUM('LDV Shares'!D$13:D$16)</f>
        <v>0.23642383810702808</v>
      </c>
      <c r="D44" s="19">
        <f>'LDV Shares'!E14/SUM('LDV Shares'!E$13:E$16)</f>
        <v>0.22486703405124212</v>
      </c>
      <c r="E44" s="19">
        <f>'LDV Shares'!F14/SUM('LDV Shares'!F$13:F$16)</f>
        <v>0.2139309987511096</v>
      </c>
      <c r="F44" s="19">
        <f>'LDV Shares'!G14/SUM('LDV Shares'!G$13:G$16)</f>
        <v>0.21392977210619096</v>
      </c>
      <c r="G44" s="19">
        <f>'LDV Shares'!H14/SUM('LDV Shares'!H$13:H$16)</f>
        <v>0.21387785638667497</v>
      </c>
      <c r="H44" s="19">
        <f>'LDV Shares'!I14/SUM('LDV Shares'!I$13:I$16)</f>
        <v>0.21588492619416155</v>
      </c>
      <c r="I44" s="19">
        <f>'LDV Shares'!J14/SUM('LDV Shares'!J$13:J$16)</f>
        <v>0.21856277413481368</v>
      </c>
      <c r="J44" s="19">
        <f>'LDV Shares'!K14/SUM('LDV Shares'!K$13:K$16)</f>
        <v>0.21769361604374282</v>
      </c>
      <c r="K44" s="19">
        <f>'LDV Shares'!L14/SUM('LDV Shares'!L$13:L$16)</f>
        <v>0.21852839599952842</v>
      </c>
      <c r="L44" s="19">
        <f>'LDV Shares'!M14/SUM('LDV Shares'!M$13:M$16)</f>
        <v>0.22383094508974197</v>
      </c>
      <c r="M44" s="19">
        <f>'LDV Shares'!N14/SUM('LDV Shares'!N$13:N$16)</f>
        <v>0.21655049126153134</v>
      </c>
      <c r="N44" s="19">
        <f>'LDV Shares'!O14/SUM('LDV Shares'!O$13:O$16)</f>
        <v>0.21923294502225865</v>
      </c>
      <c r="O44" s="19">
        <f>'LDV Shares'!P14/SUM('LDV Shares'!P$13:P$16)</f>
        <v>0.21862463305875962</v>
      </c>
      <c r="P44" s="19">
        <f>'LDV Shares'!Q14/SUM('LDV Shares'!Q$13:Q$16)</f>
        <v>0.2203816052320266</v>
      </c>
      <c r="Q44" s="19">
        <f>'LDV Shares'!R14/SUM('LDV Shares'!R$13:R$16)</f>
        <v>0.21652864284316642</v>
      </c>
      <c r="R44" s="19">
        <f>'LDV Shares'!S14/SUM('LDV Shares'!S$13:S$16)</f>
        <v>0.21842256418214134</v>
      </c>
      <c r="S44" s="19">
        <f>'LDV Shares'!T14/SUM('LDV Shares'!T$13:T$16)</f>
        <v>0.21942013789759873</v>
      </c>
      <c r="T44" s="19">
        <f>'LDV Shares'!U14/SUM('LDV Shares'!U$13:U$16)</f>
        <v>0.21969066998856043</v>
      </c>
      <c r="U44" s="19">
        <f>'LDV Shares'!V14/SUM('LDV Shares'!V$13:V$16)</f>
        <v>0.21863284083492024</v>
      </c>
      <c r="V44" s="19">
        <f>'LDV Shares'!W14/SUM('LDV Shares'!W$13:W$16)</f>
        <v>0.21983027953750181</v>
      </c>
      <c r="W44" s="19">
        <f>'LDV Shares'!X14/SUM('LDV Shares'!X$13:X$16)</f>
        <v>0.21975488399031037</v>
      </c>
      <c r="X44" s="19">
        <f>'LDV Shares'!Y14/SUM('LDV Shares'!Y$13:Y$16)</f>
        <v>0.21927243854610215</v>
      </c>
      <c r="Y44" s="19">
        <f>'LDV Shares'!Z14/SUM('LDV Shares'!Z$13:Z$16)</f>
        <v>0.21990311721599634</v>
      </c>
      <c r="Z44" s="19">
        <f>'LDV Shares'!AA14/SUM('LDV Shares'!AA$13:AA$16)</f>
        <v>0.22023885437230997</v>
      </c>
      <c r="AA44" s="19">
        <f>'LDV Shares'!AB14/SUM('LDV Shares'!AB$13:AB$16)</f>
        <v>0.22090100825276052</v>
      </c>
      <c r="AB44" s="19">
        <f>'LDV Shares'!AC14/SUM('LDV Shares'!AC$13:AC$16)</f>
        <v>0.21973791339482629</v>
      </c>
      <c r="AC44" s="19">
        <f>'LDV Shares'!AD14/SUM('LDV Shares'!AD$13:AD$16)</f>
        <v>0.2201619619391722</v>
      </c>
      <c r="AD44" s="19">
        <f>'LDV Shares'!AE14/SUM('LDV Shares'!AE$13:AE$16)</f>
        <v>0.21973576404573281</v>
      </c>
      <c r="AE44" s="19">
        <f>'LDV Shares'!AF14/SUM('LDV Shares'!AF$13:AF$16)</f>
        <v>0.22094895516296853</v>
      </c>
      <c r="AF44" s="19">
        <f>'LDV Shares'!AG14/SUM('LDV Shares'!AG$13:AG$16)</f>
        <v>0.22073431621608378</v>
      </c>
      <c r="AG44" s="19"/>
      <c r="AH44" s="19"/>
      <c r="AI44" s="19"/>
    </row>
    <row r="45" spans="1:35" x14ac:dyDescent="0.2">
      <c r="A45" t="s">
        <v>171</v>
      </c>
      <c r="B45" s="19">
        <f>'LDV Shares'!C15/SUM('LDV Shares'!C$13:C$16)</f>
        <v>0.54991175307547802</v>
      </c>
      <c r="C45" s="19">
        <f>'LDV Shares'!D15/SUM('LDV Shares'!D$13:D$16)</f>
        <v>0.51161749988302352</v>
      </c>
      <c r="D45" s="19">
        <f>'LDV Shares'!E15/SUM('LDV Shares'!E$13:E$16)</f>
        <v>0.51781383188242702</v>
      </c>
      <c r="E45" s="19">
        <f>'LDV Shares'!F15/SUM('LDV Shares'!F$13:F$16)</f>
        <v>0.52760702589802611</v>
      </c>
      <c r="F45" s="19">
        <f>'LDV Shares'!G15/SUM('LDV Shares'!G$13:G$16)</f>
        <v>0.52822642584111446</v>
      </c>
      <c r="G45" s="19">
        <f>'LDV Shares'!H15/SUM('LDV Shares'!H$13:H$16)</f>
        <v>0.52810266494813296</v>
      </c>
      <c r="H45" s="19">
        <f>'LDV Shares'!I15/SUM('LDV Shares'!I$13:I$16)</f>
        <v>0.52781504059728934</v>
      </c>
      <c r="I45" s="19">
        <f>'LDV Shares'!J15/SUM('LDV Shares'!J$13:J$16)</f>
        <v>0.5264974077352137</v>
      </c>
      <c r="J45" s="19">
        <f>'LDV Shares'!K15/SUM('LDV Shares'!K$13:K$16)</f>
        <v>0.52742724570749533</v>
      </c>
      <c r="K45" s="19">
        <f>'LDV Shares'!L15/SUM('LDV Shares'!L$13:L$16)</f>
        <v>0.52727654148717851</v>
      </c>
      <c r="L45" s="19">
        <f>'LDV Shares'!M15/SUM('LDV Shares'!M$13:M$16)</f>
        <v>0.52364293688764518</v>
      </c>
      <c r="M45" s="19">
        <f>'LDV Shares'!N15/SUM('LDV Shares'!N$13:N$16)</f>
        <v>0.52956713542801703</v>
      </c>
      <c r="N45" s="19">
        <f>'LDV Shares'!O15/SUM('LDV Shares'!O$13:O$16)</f>
        <v>0.52784837598271972</v>
      </c>
      <c r="O45" s="19">
        <f>'LDV Shares'!P15/SUM('LDV Shares'!P$13:P$16)</f>
        <v>0.52860384563547114</v>
      </c>
      <c r="P45" s="19">
        <f>'LDV Shares'!Q15/SUM('LDV Shares'!Q$13:Q$16)</f>
        <v>0.52747416341297393</v>
      </c>
      <c r="Q45" s="19">
        <f>'LDV Shares'!R15/SUM('LDV Shares'!R$13:R$16)</f>
        <v>0.53061049381925585</v>
      </c>
      <c r="R45" s="19">
        <f>'LDV Shares'!S15/SUM('LDV Shares'!S$13:S$16)</f>
        <v>0.52942759336201761</v>
      </c>
      <c r="S45" s="19">
        <f>'LDV Shares'!T15/SUM('LDV Shares'!T$13:T$16)</f>
        <v>0.52889356651407815</v>
      </c>
      <c r="T45" s="19">
        <f>'LDV Shares'!U15/SUM('LDV Shares'!U$13:U$16)</f>
        <v>0.52894718202978752</v>
      </c>
      <c r="U45" s="19">
        <f>'LDV Shares'!V15/SUM('LDV Shares'!V$13:V$16)</f>
        <v>0.5299129041986802</v>
      </c>
      <c r="V45" s="19">
        <f>'LDV Shares'!W15/SUM('LDV Shares'!W$13:W$16)</f>
        <v>0.52917914791782072</v>
      </c>
      <c r="W45" s="19">
        <f>'LDV Shares'!X15/SUM('LDV Shares'!X$13:X$16)</f>
        <v>0.52941652021122731</v>
      </c>
      <c r="X45" s="19">
        <f>'LDV Shares'!Y15/SUM('LDV Shares'!Y$13:Y$16)</f>
        <v>0.52997508974689678</v>
      </c>
      <c r="Y45" s="19">
        <f>'LDV Shares'!Z15/SUM('LDV Shares'!Z$13:Z$16)</f>
        <v>0.52963618689391978</v>
      </c>
      <c r="Z45" s="19">
        <f>'LDV Shares'!AA15/SUM('LDV Shares'!AA$13:AA$16)</f>
        <v>0.52955738131311203</v>
      </c>
      <c r="AA45" s="19">
        <f>'LDV Shares'!AB15/SUM('LDV Shares'!AB$13:AB$16)</f>
        <v>0.52917149931940088</v>
      </c>
      <c r="AB45" s="19">
        <f>'LDV Shares'!AC15/SUM('LDV Shares'!AC$13:AC$16)</f>
        <v>0.53023905092755408</v>
      </c>
      <c r="AC45" s="19">
        <f>'LDV Shares'!AD15/SUM('LDV Shares'!AD$13:AD$16)</f>
        <v>0.53005410570628786</v>
      </c>
      <c r="AD45" s="19">
        <f>'LDV Shares'!AE15/SUM('LDV Shares'!AE$13:AE$16)</f>
        <v>0.53044499461707084</v>
      </c>
      <c r="AE45" s="19">
        <f>'LDV Shares'!AF15/SUM('LDV Shares'!AF$13:AF$16)</f>
        <v>0.52965884323238899</v>
      </c>
      <c r="AF45" s="19">
        <f>'LDV Shares'!AG15/SUM('LDV Shares'!AG$13:AG$16)</f>
        <v>0.52986808541660757</v>
      </c>
      <c r="AG45" s="19"/>
      <c r="AH45" s="19"/>
      <c r="AI45" s="19"/>
    </row>
    <row r="46" spans="1:35" x14ac:dyDescent="0.2">
      <c r="A46" t="s">
        <v>172</v>
      </c>
      <c r="B46" s="19">
        <f>'LDV Shares'!C16/SUM('LDV Shares'!C$13:C$16)</f>
        <v>0.22748942844808179</v>
      </c>
      <c r="C46" s="19">
        <f>'LDV Shares'!D16/SUM('LDV Shares'!D$13:D$16)</f>
        <v>0.17493678809438171</v>
      </c>
      <c r="D46" s="19">
        <f>'LDV Shares'!E16/SUM('LDV Shares'!E$13:E$16)</f>
        <v>0.18666327756629014</v>
      </c>
      <c r="E46" s="19">
        <f>'LDV Shares'!F16/SUM('LDV Shares'!F$13:F$16)</f>
        <v>0.19180850649649425</v>
      </c>
      <c r="F46" s="19">
        <f>'LDV Shares'!G16/SUM('LDV Shares'!G$13:G$16)</f>
        <v>0.19079705712711303</v>
      </c>
      <c r="G46" s="19">
        <f>'LDV Shares'!H16/SUM('LDV Shares'!H$13:H$16)</f>
        <v>0.19048398853553497</v>
      </c>
      <c r="H46" s="19">
        <f>'LDV Shares'!I16/SUM('LDV Shares'!I$13:I$16)</f>
        <v>0.1883638250133142</v>
      </c>
      <c r="I46" s="19">
        <f>'LDV Shares'!J16/SUM('LDV Shares'!J$13:J$16)</f>
        <v>0.18628430592050146</v>
      </c>
      <c r="J46" s="19">
        <f>'LDV Shares'!K16/SUM('LDV Shares'!K$13:K$16)</f>
        <v>0.18640568773649191</v>
      </c>
      <c r="K46" s="19">
        <f>'LDV Shares'!L16/SUM('LDV Shares'!L$13:L$16)</f>
        <v>0.18540317782722632</v>
      </c>
      <c r="L46" s="19">
        <f>'LDV Shares'!M16/SUM('LDV Shares'!M$13:M$16)</f>
        <v>0.18184117550994394</v>
      </c>
      <c r="M46" s="19">
        <f>'LDV Shares'!N16/SUM('LDV Shares'!N$13:N$16)</f>
        <v>0.18577753026335403</v>
      </c>
      <c r="N46" s="19">
        <f>'LDV Shares'!O16/SUM('LDV Shares'!O$13:O$16)</f>
        <v>0.18380492420185526</v>
      </c>
      <c r="O46" s="19">
        <f>'LDV Shares'!P16/SUM('LDV Shares'!P$13:P$16)</f>
        <v>0.18385076001173783</v>
      </c>
      <c r="P46" s="19">
        <f>'LDV Shares'!Q16/SUM('LDV Shares'!Q$13:Q$16)</f>
        <v>0.18256419504572236</v>
      </c>
      <c r="Q46" s="19">
        <f>'LDV Shares'!R16/SUM('LDV Shares'!R$13:R$16)</f>
        <v>0.18471339835420594</v>
      </c>
      <c r="R46" s="19">
        <f>'LDV Shares'!S16/SUM('LDV Shares'!S$13:S$16)</f>
        <v>0.18325498603970558</v>
      </c>
      <c r="S46" s="19">
        <f>'LDV Shares'!T16/SUM('LDV Shares'!T$13:T$16)</f>
        <v>0.18237095223437516</v>
      </c>
      <c r="T46" s="19">
        <f>'LDV Shares'!U16/SUM('LDV Shares'!U$13:U$16)</f>
        <v>0.18196317580186153</v>
      </c>
      <c r="U46" s="19">
        <f>'LDV Shares'!V16/SUM('LDV Shares'!V$13:V$16)</f>
        <v>0.1824179438089972</v>
      </c>
      <c r="V46" s="19">
        <f>'LDV Shares'!W16/SUM('LDV Shares'!W$13:W$16)</f>
        <v>0.18149900642621902</v>
      </c>
      <c r="W46" s="19">
        <f>'LDV Shares'!X16/SUM('LDV Shares'!X$13:X$16)</f>
        <v>0.1813418108769739</v>
      </c>
      <c r="X46" s="19">
        <f>'LDV Shares'!Y16/SUM('LDV Shares'!Y$13:Y$16)</f>
        <v>0.18144233575761887</v>
      </c>
      <c r="Y46" s="19">
        <f>'LDV Shares'!Z16/SUM('LDV Shares'!Z$13:Z$16)</f>
        <v>0.18088007839134768</v>
      </c>
      <c r="Z46" s="19">
        <f>'LDV Shares'!AA16/SUM('LDV Shares'!AA$13:AA$16)</f>
        <v>0.18047761317650302</v>
      </c>
      <c r="AA46" s="19">
        <f>'LDV Shares'!AB16/SUM('LDV Shares'!AB$13:AB$16)</f>
        <v>0.17994849441404825</v>
      </c>
      <c r="AB46" s="19">
        <f>'LDV Shares'!AC16/SUM('LDV Shares'!AC$13:AC$16)</f>
        <v>0.18045993432082763</v>
      </c>
      <c r="AC46" s="19">
        <f>'LDV Shares'!AD16/SUM('LDV Shares'!AD$13:AD$16)</f>
        <v>0.18003450751138569</v>
      </c>
      <c r="AD46" s="19">
        <f>'LDV Shares'!AE16/SUM('LDV Shares'!AE$13:AE$16)</f>
        <v>0.18023565285227144</v>
      </c>
      <c r="AE46" s="19">
        <f>'LDV Shares'!AF16/SUM('LDV Shares'!AF$13:AF$16)</f>
        <v>0.17933472114681639</v>
      </c>
      <c r="AF46" s="19">
        <f>'LDV Shares'!AG16/SUM('LDV Shares'!AG$13:AG$16)</f>
        <v>0.17942696645038844</v>
      </c>
      <c r="AG46" s="19"/>
      <c r="AH46" s="19"/>
      <c r="AI46" s="19"/>
    </row>
    <row r="47" spans="1:35" x14ac:dyDescent="0.2">
      <c r="A47" s="2" t="s">
        <v>229</v>
      </c>
      <c r="B47" s="17"/>
    </row>
    <row r="48" spans="1:35" s="1" customFormat="1" x14ac:dyDescent="0.2">
      <c r="B48" s="1">
        <v>2020</v>
      </c>
      <c r="C48" s="1">
        <v>2021</v>
      </c>
      <c r="D48" s="1">
        <v>2022</v>
      </c>
      <c r="E48" s="1">
        <v>2023</v>
      </c>
      <c r="F48" s="1">
        <v>2024</v>
      </c>
      <c r="G48" s="1">
        <v>2025</v>
      </c>
      <c r="H48" s="1">
        <v>2026</v>
      </c>
      <c r="I48" s="1">
        <v>2027</v>
      </c>
      <c r="J48" s="1">
        <v>2028</v>
      </c>
      <c r="K48" s="1">
        <v>2029</v>
      </c>
      <c r="L48" s="1">
        <v>2030</v>
      </c>
      <c r="M48" s="1">
        <v>2031</v>
      </c>
      <c r="N48" s="1">
        <v>2032</v>
      </c>
      <c r="O48" s="1">
        <v>2033</v>
      </c>
      <c r="P48" s="1">
        <v>2034</v>
      </c>
      <c r="Q48" s="1">
        <v>2035</v>
      </c>
      <c r="R48" s="1">
        <v>2036</v>
      </c>
      <c r="S48" s="1">
        <v>2037</v>
      </c>
      <c r="T48" s="1">
        <v>2038</v>
      </c>
      <c r="U48" s="1">
        <v>2039</v>
      </c>
      <c r="V48" s="1">
        <v>2040</v>
      </c>
      <c r="W48" s="1">
        <v>2041</v>
      </c>
      <c r="X48" s="1">
        <v>2042</v>
      </c>
      <c r="Y48" s="1">
        <v>2043</v>
      </c>
      <c r="Z48" s="1">
        <v>2044</v>
      </c>
      <c r="AA48" s="1">
        <v>2045</v>
      </c>
      <c r="AB48" s="1">
        <v>2046</v>
      </c>
      <c r="AC48" s="1">
        <v>2047</v>
      </c>
      <c r="AD48" s="1">
        <v>2048</v>
      </c>
      <c r="AE48" s="1">
        <v>2049</v>
      </c>
      <c r="AF48" s="1">
        <v>2050</v>
      </c>
    </row>
    <row r="49" spans="1:35" x14ac:dyDescent="0.2">
      <c r="A49" t="s">
        <v>222</v>
      </c>
      <c r="B49" s="19">
        <f>'LDV Shares'!C28/SUM('LDV Shares'!C$28:C$29)</f>
        <v>0.38834606423907864</v>
      </c>
      <c r="C49" s="19">
        <f>'LDV Shares'!D28/SUM('LDV Shares'!D$28:D$29)</f>
        <v>0.3765443714955698</v>
      </c>
      <c r="D49" s="19">
        <f>'LDV Shares'!E28/SUM('LDV Shares'!E$28:E$29)</f>
        <v>0.38000291433260808</v>
      </c>
      <c r="E49" s="19">
        <f>'LDV Shares'!F28/SUM('LDV Shares'!F$28:F$29)</f>
        <v>0.38194135907822785</v>
      </c>
      <c r="F49" s="19">
        <f>'LDV Shares'!G28/SUM('LDV Shares'!G$28:G$29)</f>
        <v>0.38224151259157046</v>
      </c>
      <c r="G49" s="19">
        <f>'LDV Shares'!H28/SUM('LDV Shares'!H$28:H$29)</f>
        <v>0.38256974485186301</v>
      </c>
      <c r="H49" s="19">
        <f>'LDV Shares'!I28/SUM('LDV Shares'!I$28:I$29)</f>
        <v>0.38229854762910476</v>
      </c>
      <c r="I49" s="19">
        <f>'LDV Shares'!J28/SUM('LDV Shares'!J$28:J$29)</f>
        <v>0.38229157173863237</v>
      </c>
      <c r="J49" s="19">
        <f>'LDV Shares'!K28/SUM('LDV Shares'!K$28:K$29)</f>
        <v>0.38259702060193113</v>
      </c>
      <c r="K49" s="19">
        <f>'LDV Shares'!L28/SUM('LDV Shares'!L$28:L$29)</f>
        <v>0.38260088088598554</v>
      </c>
      <c r="L49" s="19">
        <f>'LDV Shares'!M28/SUM('LDV Shares'!M$28:M$29)</f>
        <v>0.38223614085816199</v>
      </c>
      <c r="M49" s="19">
        <f>'LDV Shares'!N28/SUM('LDV Shares'!N$28:N$29)</f>
        <v>0.38329679093789443</v>
      </c>
      <c r="N49" s="19">
        <f>'LDV Shares'!O28/SUM('LDV Shares'!O$28:O$29)</f>
        <v>0.3829994187877741</v>
      </c>
      <c r="O49" s="19">
        <f>'LDV Shares'!P28/SUM('LDV Shares'!P$28:P$29)</f>
        <v>0.38311222845287851</v>
      </c>
      <c r="P49" s="19">
        <f>'LDV Shares'!Q28/SUM('LDV Shares'!Q$28:Q$29)</f>
        <v>0.38286206597002237</v>
      </c>
      <c r="Q49" s="19">
        <f>'LDV Shares'!R28/SUM('LDV Shares'!R$28:R$29)</f>
        <v>0.38354645065009174</v>
      </c>
      <c r="R49" s="19">
        <f>'LDV Shares'!S28/SUM('LDV Shares'!S$28:S$29)</f>
        <v>0.38330251638725737</v>
      </c>
      <c r="S49" s="19">
        <f>'LDV Shares'!T28/SUM('LDV Shares'!T$28:T$29)</f>
        <v>0.38317472904251287</v>
      </c>
      <c r="T49" s="19">
        <f>'LDV Shares'!U28/SUM('LDV Shares'!U$28:U$29)</f>
        <v>0.38321568870187761</v>
      </c>
      <c r="U49" s="19">
        <f>'LDV Shares'!V28/SUM('LDV Shares'!V$28:V$29)</f>
        <v>0.38341256262522971</v>
      </c>
      <c r="V49" s="19">
        <f>'LDV Shares'!W28/SUM('LDV Shares'!W$28:W$29)</f>
        <v>0.38327321586675911</v>
      </c>
      <c r="W49" s="19">
        <f>'LDV Shares'!X28/SUM('LDV Shares'!X$28:X$29)</f>
        <v>0.38331443445039926</v>
      </c>
      <c r="X49" s="19">
        <f>'LDV Shares'!Y28/SUM('LDV Shares'!Y$28:Y$29)</f>
        <v>0.38343568741314971</v>
      </c>
      <c r="Y49" s="19">
        <f>'LDV Shares'!Z28/SUM('LDV Shares'!Z$28:Z$29)</f>
        <v>0.38335029536613285</v>
      </c>
      <c r="Z49" s="19">
        <f>'LDV Shares'!AA28/SUM('LDV Shares'!AA$28:AA$29)</f>
        <v>0.38331544152465119</v>
      </c>
      <c r="AA49" s="19">
        <f>'LDV Shares'!AB28/SUM('LDV Shares'!AB$28:AB$29)</f>
        <v>0.38325225750745634</v>
      </c>
      <c r="AB49" s="19">
        <f>'LDV Shares'!AC28/SUM('LDV Shares'!AC$28:AC$29)</f>
        <v>0.38345497573326742</v>
      </c>
      <c r="AC49" s="19">
        <f>'LDV Shares'!AD28/SUM('LDV Shares'!AD$28:AD$29)</f>
        <v>0.38339556865810914</v>
      </c>
      <c r="AD49" s="19">
        <f>'LDV Shares'!AE28/SUM('LDV Shares'!AE$28:AE$29)</f>
        <v>0.38351016491979706</v>
      </c>
      <c r="AE49" s="19">
        <f>'LDV Shares'!AF28/SUM('LDV Shares'!AF$28:AF$29)</f>
        <v>0.38332745008645225</v>
      </c>
      <c r="AF49" s="19">
        <f>'LDV Shares'!AG28/SUM('LDV Shares'!AG$28:AG$29)</f>
        <v>0.38336637357826864</v>
      </c>
      <c r="AG49" s="19"/>
      <c r="AH49" s="19"/>
      <c r="AI49" s="19"/>
    </row>
    <row r="50" spans="1:35" x14ac:dyDescent="0.2">
      <c r="A50" t="s">
        <v>223</v>
      </c>
      <c r="B50" s="19">
        <f>'LDV Shares'!C29/SUM('LDV Shares'!C$28:C$29)</f>
        <v>0.6116539357609212</v>
      </c>
      <c r="C50" s="19">
        <f>'LDV Shares'!D29/SUM('LDV Shares'!D$28:D$29)</f>
        <v>0.62345562850443015</v>
      </c>
      <c r="D50" s="19">
        <f>'LDV Shares'!E29/SUM('LDV Shares'!E$28:E$29)</f>
        <v>0.61999708566739187</v>
      </c>
      <c r="E50" s="19">
        <f>'LDV Shares'!F29/SUM('LDV Shares'!F$28:F$29)</f>
        <v>0.6180586409217721</v>
      </c>
      <c r="F50" s="19">
        <f>'LDV Shares'!G29/SUM('LDV Shares'!G$28:G$29)</f>
        <v>0.61775848740842954</v>
      </c>
      <c r="G50" s="19">
        <f>'LDV Shares'!H29/SUM('LDV Shares'!H$28:H$29)</f>
        <v>0.61743025514813699</v>
      </c>
      <c r="H50" s="19">
        <f>'LDV Shares'!I29/SUM('LDV Shares'!I$28:I$29)</f>
        <v>0.61770145237089524</v>
      </c>
      <c r="I50" s="19">
        <f>'LDV Shares'!J29/SUM('LDV Shares'!J$28:J$29)</f>
        <v>0.61770842826136774</v>
      </c>
      <c r="J50" s="19">
        <f>'LDV Shares'!K29/SUM('LDV Shares'!K$28:K$29)</f>
        <v>0.61740297939806887</v>
      </c>
      <c r="K50" s="19">
        <f>'LDV Shares'!L29/SUM('LDV Shares'!L$28:L$29)</f>
        <v>0.61739911911401446</v>
      </c>
      <c r="L50" s="19">
        <f>'LDV Shares'!M29/SUM('LDV Shares'!M$28:M$29)</f>
        <v>0.61776385914183796</v>
      </c>
      <c r="M50" s="19">
        <f>'LDV Shares'!N29/SUM('LDV Shares'!N$28:N$29)</f>
        <v>0.61670320906210552</v>
      </c>
      <c r="N50" s="19">
        <f>'LDV Shares'!O29/SUM('LDV Shares'!O$28:O$29)</f>
        <v>0.61700058121222578</v>
      </c>
      <c r="O50" s="19">
        <f>'LDV Shares'!P29/SUM('LDV Shares'!P$28:P$29)</f>
        <v>0.61688777154712149</v>
      </c>
      <c r="P50" s="19">
        <f>'LDV Shares'!Q29/SUM('LDV Shares'!Q$28:Q$29)</f>
        <v>0.61713793402997763</v>
      </c>
      <c r="Q50" s="19">
        <f>'LDV Shares'!R29/SUM('LDV Shares'!R$28:R$29)</f>
        <v>0.61645354934990837</v>
      </c>
      <c r="R50" s="19">
        <f>'LDV Shares'!S29/SUM('LDV Shares'!S$28:S$29)</f>
        <v>0.61669748361274268</v>
      </c>
      <c r="S50" s="19">
        <f>'LDV Shares'!T29/SUM('LDV Shares'!T$28:T$29)</f>
        <v>0.61682527095748718</v>
      </c>
      <c r="T50" s="19">
        <f>'LDV Shares'!U29/SUM('LDV Shares'!U$28:U$29)</f>
        <v>0.61678431129812228</v>
      </c>
      <c r="U50" s="19">
        <f>'LDV Shares'!V29/SUM('LDV Shares'!V$28:V$29)</f>
        <v>0.61658743737477018</v>
      </c>
      <c r="V50" s="19">
        <f>'LDV Shares'!W29/SUM('LDV Shares'!W$28:W$29)</f>
        <v>0.616726784133241</v>
      </c>
      <c r="W50" s="19">
        <f>'LDV Shares'!X29/SUM('LDV Shares'!X$28:X$29)</f>
        <v>0.61668556554960074</v>
      </c>
      <c r="X50" s="19">
        <f>'LDV Shares'!Y29/SUM('LDV Shares'!Y$28:Y$29)</f>
        <v>0.61656431258685029</v>
      </c>
      <c r="Y50" s="19">
        <f>'LDV Shares'!Z29/SUM('LDV Shares'!Z$28:Z$29)</f>
        <v>0.61664970463386715</v>
      </c>
      <c r="Z50" s="19">
        <f>'LDV Shares'!AA29/SUM('LDV Shares'!AA$28:AA$29)</f>
        <v>0.61668455847534887</v>
      </c>
      <c r="AA50" s="19">
        <f>'LDV Shares'!AB29/SUM('LDV Shares'!AB$28:AB$29)</f>
        <v>0.61674774249254372</v>
      </c>
      <c r="AB50" s="19">
        <f>'LDV Shares'!AC29/SUM('LDV Shares'!AC$28:AC$29)</f>
        <v>0.61654502426673252</v>
      </c>
      <c r="AC50" s="19">
        <f>'LDV Shares'!AD29/SUM('LDV Shares'!AD$28:AD$29)</f>
        <v>0.61660443134189091</v>
      </c>
      <c r="AD50" s="19">
        <f>'LDV Shares'!AE29/SUM('LDV Shares'!AE$28:AE$29)</f>
        <v>0.61648983508020305</v>
      </c>
      <c r="AE50" s="19">
        <f>'LDV Shares'!AF29/SUM('LDV Shares'!AF$28:AF$29)</f>
        <v>0.6166725499135477</v>
      </c>
      <c r="AF50" s="19">
        <f>'LDV Shares'!AG29/SUM('LDV Shares'!AG$28:AG$29)</f>
        <v>0.61663362642173136</v>
      </c>
      <c r="AG50" s="19"/>
      <c r="AH50" s="19"/>
      <c r="AI50" s="19"/>
    </row>
    <row r="53" spans="1:35" x14ac:dyDescent="0.2">
      <c r="A53" s="25" t="s">
        <v>230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</row>
    <row r="54" spans="1:35" s="1" customFormat="1" x14ac:dyDescent="0.2">
      <c r="B54" s="1">
        <v>2020</v>
      </c>
      <c r="C54" s="1">
        <v>2021</v>
      </c>
      <c r="D54" s="1">
        <v>2022</v>
      </c>
      <c r="E54" s="1">
        <v>2023</v>
      </c>
      <c r="F54" s="1">
        <v>2024</v>
      </c>
      <c r="G54" s="1">
        <v>2025</v>
      </c>
      <c r="H54" s="1">
        <v>2026</v>
      </c>
      <c r="I54" s="1">
        <v>2027</v>
      </c>
      <c r="J54" s="1">
        <v>2028</v>
      </c>
      <c r="K54" s="1">
        <v>2029</v>
      </c>
      <c r="L54" s="1">
        <v>2030</v>
      </c>
      <c r="M54" s="1">
        <v>2031</v>
      </c>
      <c r="N54" s="1">
        <v>2032</v>
      </c>
      <c r="O54" s="1">
        <v>2033</v>
      </c>
      <c r="P54" s="1">
        <v>2034</v>
      </c>
      <c r="Q54" s="1">
        <v>2035</v>
      </c>
      <c r="R54" s="1">
        <v>2036</v>
      </c>
      <c r="S54" s="1">
        <v>2037</v>
      </c>
      <c r="T54" s="1">
        <v>2038</v>
      </c>
      <c r="U54" s="1">
        <v>2039</v>
      </c>
      <c r="V54" s="1">
        <v>2040</v>
      </c>
      <c r="W54" s="1">
        <v>2041</v>
      </c>
      <c r="X54" s="1">
        <v>2042</v>
      </c>
      <c r="Y54" s="1">
        <v>2043</v>
      </c>
      <c r="Z54" s="1">
        <v>2044</v>
      </c>
      <c r="AA54" s="1">
        <v>2045</v>
      </c>
      <c r="AB54" s="1">
        <v>2046</v>
      </c>
      <c r="AC54" s="1">
        <v>2047</v>
      </c>
      <c r="AD54" s="1">
        <v>2048</v>
      </c>
      <c r="AE54" s="1">
        <v>2049</v>
      </c>
      <c r="AF54" s="1">
        <v>2050</v>
      </c>
    </row>
    <row r="55" spans="1:35" x14ac:dyDescent="0.2">
      <c r="A55" t="s">
        <v>224</v>
      </c>
      <c r="B55" s="23">
        <f>SUMPRODUCT(B4:B7,B43:B46)</f>
        <v>76.514051404065299</v>
      </c>
      <c r="C55" s="23">
        <f t="shared" ref="C55:AF55" si="4">SUMPRODUCT(C4:C7,C43:C46)</f>
        <v>74.824665662957273</v>
      </c>
      <c r="D55" s="23">
        <f t="shared" si="4"/>
        <v>73.372204505983603</v>
      </c>
      <c r="E55" s="23">
        <f t="shared" si="4"/>
        <v>72.086967190562873</v>
      </c>
      <c r="F55" s="23">
        <f t="shared" si="4"/>
        <v>70.644884189274805</v>
      </c>
      <c r="G55" s="23">
        <f t="shared" si="4"/>
        <v>69.195839418178039</v>
      </c>
      <c r="H55" s="23">
        <f t="shared" si="4"/>
        <v>67.865175250062933</v>
      </c>
      <c r="I55" s="23">
        <f t="shared" si="4"/>
        <v>66.693682305123914</v>
      </c>
      <c r="J55" s="23">
        <f t="shared" si="4"/>
        <v>65.569582950763845</v>
      </c>
      <c r="K55" s="23">
        <f t="shared" si="4"/>
        <v>64.499791927582237</v>
      </c>
      <c r="L55" s="23">
        <f t="shared" si="4"/>
        <v>63.487317223222931</v>
      </c>
      <c r="M55" s="23">
        <f t="shared" si="4"/>
        <v>62.504296915753613</v>
      </c>
      <c r="N55" s="23">
        <f t="shared" si="4"/>
        <v>61.581762588213259</v>
      </c>
      <c r="O55" s="23">
        <f t="shared" si="4"/>
        <v>60.698165879290443</v>
      </c>
      <c r="P55" s="23">
        <f t="shared" si="4"/>
        <v>59.838051065253943</v>
      </c>
      <c r="Q55" s="23">
        <f t="shared" si="4"/>
        <v>59.00372301445497</v>
      </c>
      <c r="R55" s="23">
        <f t="shared" si="4"/>
        <v>58.217585079804657</v>
      </c>
      <c r="S55" s="23">
        <f t="shared" si="4"/>
        <v>57.466985112482497</v>
      </c>
      <c r="T55" s="23">
        <f t="shared" si="4"/>
        <v>56.749831214413902</v>
      </c>
      <c r="U55" s="23">
        <f t="shared" si="4"/>
        <v>56.064700849945552</v>
      </c>
      <c r="V55" s="23">
        <f t="shared" si="4"/>
        <v>55.415851363425105</v>
      </c>
      <c r="W55" s="23">
        <f t="shared" si="4"/>
        <v>54.797238480100823</v>
      </c>
      <c r="X55" s="23">
        <f t="shared" si="4"/>
        <v>54.206254994899943</v>
      </c>
      <c r="Y55" s="23">
        <f t="shared" si="4"/>
        <v>53.645648172245892</v>
      </c>
      <c r="Z55" s="23">
        <f t="shared" si="4"/>
        <v>53.110253663167512</v>
      </c>
      <c r="AA55" s="23">
        <f t="shared" si="4"/>
        <v>52.600942747871265</v>
      </c>
      <c r="AB55" s="23">
        <f t="shared" si="4"/>
        <v>52.111030407678356</v>
      </c>
      <c r="AC55" s="23">
        <f t="shared" si="4"/>
        <v>51.647835637288495</v>
      </c>
      <c r="AD55" s="23">
        <f t="shared" si="4"/>
        <v>51.205072023418531</v>
      </c>
      <c r="AE55" s="23">
        <f t="shared" si="4"/>
        <v>50.786278524246541</v>
      </c>
      <c r="AF55" s="23">
        <f t="shared" si="4"/>
        <v>50.364448169655233</v>
      </c>
      <c r="AG55" s="23"/>
      <c r="AH55" s="23"/>
      <c r="AI55" s="23"/>
    </row>
    <row r="56" spans="1:35" x14ac:dyDescent="0.2">
      <c r="A56" t="s">
        <v>226</v>
      </c>
      <c r="B56" s="23">
        <f>SUMPRODUCT(B17:B18,B49:B50)</f>
        <v>89.469312604885033</v>
      </c>
      <c r="C56" s="23">
        <f t="shared" ref="C56:AF56" si="5">SUMPRODUCT(C17:C18,C49:C50)</f>
        <v>88.484906461083966</v>
      </c>
      <c r="D56" s="23">
        <f t="shared" si="5"/>
        <v>87.229158565573087</v>
      </c>
      <c r="E56" s="23">
        <f t="shared" si="5"/>
        <v>86.196800819551072</v>
      </c>
      <c r="F56" s="23">
        <f t="shared" si="5"/>
        <v>84.880461662070076</v>
      </c>
      <c r="G56" s="23">
        <f t="shared" si="5"/>
        <v>83.521964121785203</v>
      </c>
      <c r="H56" s="23">
        <f t="shared" si="5"/>
        <v>82.300546832640293</v>
      </c>
      <c r="I56" s="23">
        <f t="shared" si="5"/>
        <v>81.097447156585446</v>
      </c>
      <c r="J56" s="23">
        <f t="shared" si="5"/>
        <v>80.083676969022676</v>
      </c>
      <c r="K56" s="23">
        <f t="shared" si="5"/>
        <v>78.79687309929065</v>
      </c>
      <c r="L56" s="23">
        <f t="shared" si="5"/>
        <v>77.578259791143878</v>
      </c>
      <c r="M56" s="23">
        <f t="shared" si="5"/>
        <v>76.392442726444557</v>
      </c>
      <c r="N56" s="23">
        <f t="shared" si="5"/>
        <v>75.287919489359012</v>
      </c>
      <c r="O56" s="23">
        <f t="shared" si="5"/>
        <v>74.227329464098716</v>
      </c>
      <c r="P56" s="23">
        <f t="shared" si="5"/>
        <v>73.158511265996424</v>
      </c>
      <c r="Q56" s="23">
        <f t="shared" si="5"/>
        <v>72.110692130921265</v>
      </c>
      <c r="R56" s="23">
        <f t="shared" si="5"/>
        <v>71.126065765467104</v>
      </c>
      <c r="S56" s="23">
        <f t="shared" si="5"/>
        <v>70.185339392714198</v>
      </c>
      <c r="T56" s="23">
        <f t="shared" si="5"/>
        <v>69.287262440616416</v>
      </c>
      <c r="U56" s="23">
        <f t="shared" si="5"/>
        <v>68.427039812238007</v>
      </c>
      <c r="V56" s="23">
        <f t="shared" si="5"/>
        <v>67.611997671247039</v>
      </c>
      <c r="W56" s="23">
        <f t="shared" si="5"/>
        <v>66.834218987889869</v>
      </c>
      <c r="X56" s="23">
        <f t="shared" si="5"/>
        <v>66.090357812765077</v>
      </c>
      <c r="Y56" s="23">
        <f t="shared" si="5"/>
        <v>65.38278774521855</v>
      </c>
      <c r="Z56" s="23">
        <f t="shared" si="5"/>
        <v>64.706454627591711</v>
      </c>
      <c r="AA56" s="23">
        <f t="shared" si="5"/>
        <v>64.061273110171925</v>
      </c>
      <c r="AB56" s="23">
        <f t="shared" si="5"/>
        <v>63.441116717046803</v>
      </c>
      <c r="AC56" s="23">
        <f t="shared" si="5"/>
        <v>62.852867690752454</v>
      </c>
      <c r="AD56" s="23">
        <f t="shared" si="5"/>
        <v>62.28868630812994</v>
      </c>
      <c r="AE56" s="23">
        <f t="shared" si="5"/>
        <v>61.754620628695179</v>
      </c>
      <c r="AF56" s="23">
        <f t="shared" si="5"/>
        <v>61.235256447136528</v>
      </c>
      <c r="AG56" s="23"/>
      <c r="AH56" s="23"/>
      <c r="AI56" s="23"/>
    </row>
    <row r="59" spans="1:35" x14ac:dyDescent="0.2">
      <c r="A59" t="s">
        <v>231</v>
      </c>
    </row>
    <row r="60" spans="1:35" x14ac:dyDescent="0.2">
      <c r="A60" t="s">
        <v>232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4"/>
  <sheetViews>
    <sheetView topLeftCell="A4" workbookViewId="0">
      <selection activeCell="B5" sqref="B5"/>
    </sheetView>
  </sheetViews>
  <sheetFormatPr baseColWidth="10" defaultColWidth="8.83203125" defaultRowHeight="15" x14ac:dyDescent="0.2"/>
  <cols>
    <col min="1" max="1" width="31.1640625" customWidth="1"/>
    <col min="2" max="2" width="20.6640625" customWidth="1"/>
    <col min="3" max="3" width="21.6640625" customWidth="1"/>
  </cols>
  <sheetData>
    <row r="1" spans="1:3" x14ac:dyDescent="0.2">
      <c r="A1" t="s">
        <v>37</v>
      </c>
    </row>
    <row r="2" spans="1:3" x14ac:dyDescent="0.2">
      <c r="A2" t="s">
        <v>38</v>
      </c>
    </row>
    <row r="4" spans="1:3" x14ac:dyDescent="0.2">
      <c r="A4" s="2" t="s">
        <v>39</v>
      </c>
      <c r="B4" s="9" t="s">
        <v>40</v>
      </c>
      <c r="C4" s="9" t="s">
        <v>41</v>
      </c>
    </row>
    <row r="5" spans="1:3" x14ac:dyDescent="0.2">
      <c r="A5" t="s">
        <v>42</v>
      </c>
      <c r="B5" s="8">
        <v>84000000</v>
      </c>
      <c r="C5" s="8">
        <v>41000000</v>
      </c>
    </row>
    <row r="6" spans="1:3" x14ac:dyDescent="0.2">
      <c r="A6" t="s">
        <v>43</v>
      </c>
      <c r="B6" s="8">
        <v>90000000</v>
      </c>
      <c r="C6" s="8">
        <v>45000000</v>
      </c>
    </row>
    <row r="7" spans="1:3" x14ac:dyDescent="0.2">
      <c r="A7" t="s">
        <v>44</v>
      </c>
      <c r="B7" s="8">
        <v>298000000</v>
      </c>
      <c r="C7" s="8">
        <v>149000000</v>
      </c>
    </row>
    <row r="8" spans="1:3" x14ac:dyDescent="0.2">
      <c r="A8" t="s">
        <v>45</v>
      </c>
      <c r="B8" s="8">
        <v>81000000</v>
      </c>
      <c r="C8" s="8">
        <v>30000000</v>
      </c>
    </row>
    <row r="9" spans="1:3" x14ac:dyDescent="0.2">
      <c r="A9" t="s">
        <v>46</v>
      </c>
      <c r="B9" s="8">
        <v>88000000</v>
      </c>
      <c r="C9" s="8">
        <v>40000000</v>
      </c>
    </row>
    <row r="10" spans="1:3" x14ac:dyDescent="0.2">
      <c r="A10" t="s">
        <v>47</v>
      </c>
      <c r="B10" s="8">
        <v>209000000</v>
      </c>
      <c r="C10" s="8">
        <v>84000000</v>
      </c>
    </row>
    <row r="12" spans="1:3" x14ac:dyDescent="0.2">
      <c r="A12" t="s">
        <v>48</v>
      </c>
    </row>
    <row r="13" spans="1:3" x14ac:dyDescent="0.2">
      <c r="A13" t="s">
        <v>49</v>
      </c>
    </row>
    <row r="14" spans="1:3" x14ac:dyDescent="0.2">
      <c r="A14" t="s">
        <v>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54"/>
  <sheetViews>
    <sheetView topLeftCell="A10" workbookViewId="0"/>
  </sheetViews>
  <sheetFormatPr baseColWidth="10" defaultColWidth="8.83203125" defaultRowHeight="15" x14ac:dyDescent="0.2"/>
  <cols>
    <col min="2" max="2" width="52.1640625" customWidth="1"/>
    <col min="3" max="3" width="17.33203125" customWidth="1"/>
    <col min="4" max="4" width="22.6640625" customWidth="1"/>
    <col min="5" max="5" width="47.6640625" customWidth="1"/>
  </cols>
  <sheetData>
    <row r="1" spans="1:5" x14ac:dyDescent="0.2">
      <c r="A1" t="s">
        <v>92</v>
      </c>
      <c r="E1" s="2" t="s">
        <v>94</v>
      </c>
    </row>
    <row r="2" spans="1:5" x14ac:dyDescent="0.2">
      <c r="A2" t="s">
        <v>99</v>
      </c>
      <c r="E2" t="s">
        <v>95</v>
      </c>
    </row>
    <row r="3" spans="1:5" x14ac:dyDescent="0.2">
      <c r="A3" t="s">
        <v>133</v>
      </c>
      <c r="E3" t="s">
        <v>96</v>
      </c>
    </row>
    <row r="4" spans="1:5" x14ac:dyDescent="0.2">
      <c r="A4" t="s">
        <v>134</v>
      </c>
      <c r="E4" t="s">
        <v>97</v>
      </c>
    </row>
    <row r="5" spans="1:5" x14ac:dyDescent="0.2">
      <c r="E5" t="s">
        <v>98</v>
      </c>
    </row>
    <row r="6" spans="1:5" x14ac:dyDescent="0.2">
      <c r="A6" t="s">
        <v>100</v>
      </c>
    </row>
    <row r="7" spans="1:5" x14ac:dyDescent="0.2">
      <c r="A7" t="s">
        <v>101</v>
      </c>
    </row>
    <row r="8" spans="1:5" x14ac:dyDescent="0.2">
      <c r="A8" t="s">
        <v>102</v>
      </c>
    </row>
    <row r="9" spans="1:5" x14ac:dyDescent="0.2">
      <c r="A9" t="s">
        <v>104</v>
      </c>
    </row>
    <row r="10" spans="1:5" x14ac:dyDescent="0.2">
      <c r="A10" t="s">
        <v>105</v>
      </c>
    </row>
    <row r="11" spans="1:5" x14ac:dyDescent="0.2">
      <c r="A11" t="s">
        <v>106</v>
      </c>
    </row>
    <row r="13" spans="1:5" x14ac:dyDescent="0.2">
      <c r="A13" t="s">
        <v>107</v>
      </c>
      <c r="E13" s="2" t="s">
        <v>126</v>
      </c>
    </row>
    <row r="14" spans="1:5" x14ac:dyDescent="0.2">
      <c r="A14" t="s">
        <v>108</v>
      </c>
      <c r="E14" t="s">
        <v>103</v>
      </c>
    </row>
    <row r="15" spans="1:5" x14ac:dyDescent="0.2">
      <c r="A15" t="s">
        <v>109</v>
      </c>
    </row>
    <row r="16" spans="1:5" x14ac:dyDescent="0.2">
      <c r="E16" s="2" t="s">
        <v>127</v>
      </c>
    </row>
    <row r="17" spans="1:5" x14ac:dyDescent="0.2">
      <c r="A17" t="s">
        <v>115</v>
      </c>
      <c r="E17" t="s">
        <v>128</v>
      </c>
    </row>
    <row r="18" spans="1:5" x14ac:dyDescent="0.2">
      <c r="A18" t="s">
        <v>110</v>
      </c>
    </row>
    <row r="19" spans="1:5" x14ac:dyDescent="0.2">
      <c r="A19" t="s">
        <v>116</v>
      </c>
      <c r="E19" s="2" t="s">
        <v>129</v>
      </c>
    </row>
    <row r="20" spans="1:5" x14ac:dyDescent="0.2">
      <c r="A20" t="s">
        <v>118</v>
      </c>
      <c r="E20" t="s">
        <v>130</v>
      </c>
    </row>
    <row r="21" spans="1:5" x14ac:dyDescent="0.2">
      <c r="A21" t="s">
        <v>137</v>
      </c>
    </row>
    <row r="22" spans="1:5" x14ac:dyDescent="0.2">
      <c r="A22" t="s">
        <v>119</v>
      </c>
    </row>
    <row r="23" spans="1:5" x14ac:dyDescent="0.2">
      <c r="A23" t="s">
        <v>120</v>
      </c>
    </row>
    <row r="25" spans="1:5" ht="32" x14ac:dyDescent="0.2">
      <c r="B25" s="14" t="s">
        <v>111</v>
      </c>
      <c r="C25" s="3" t="s">
        <v>113</v>
      </c>
      <c r="D25" s="3" t="s">
        <v>53</v>
      </c>
      <c r="E25" s="3" t="s">
        <v>123</v>
      </c>
    </row>
    <row r="26" spans="1:5" x14ac:dyDescent="0.2">
      <c r="B26" t="s">
        <v>112</v>
      </c>
      <c r="C26">
        <v>500</v>
      </c>
      <c r="D26">
        <v>5900000</v>
      </c>
      <c r="E26">
        <v>1984</v>
      </c>
    </row>
    <row r="27" spans="1:5" x14ac:dyDescent="0.2">
      <c r="B27" t="s">
        <v>114</v>
      </c>
      <c r="C27">
        <v>500</v>
      </c>
      <c r="D27">
        <v>7050000</v>
      </c>
      <c r="E27">
        <v>1984</v>
      </c>
    </row>
    <row r="28" spans="1:5" x14ac:dyDescent="0.2">
      <c r="B28" t="s">
        <v>117</v>
      </c>
      <c r="C28">
        <v>500</v>
      </c>
      <c r="D28">
        <v>7050000</v>
      </c>
      <c r="E28">
        <v>1983</v>
      </c>
    </row>
    <row r="29" spans="1:5" x14ac:dyDescent="0.2">
      <c r="B29" t="s">
        <v>124</v>
      </c>
      <c r="C29">
        <v>1030</v>
      </c>
      <c r="D29">
        <v>6000000</v>
      </c>
      <c r="E29">
        <v>1999</v>
      </c>
    </row>
    <row r="30" spans="1:5" x14ac:dyDescent="0.2">
      <c r="B30" t="s">
        <v>121</v>
      </c>
      <c r="C30">
        <v>1800</v>
      </c>
      <c r="D30">
        <v>6000000</v>
      </c>
      <c r="E30">
        <v>2009</v>
      </c>
    </row>
    <row r="31" spans="1:5" x14ac:dyDescent="0.2">
      <c r="B31" t="s">
        <v>122</v>
      </c>
      <c r="C31">
        <v>2800</v>
      </c>
      <c r="D31">
        <v>22000000</v>
      </c>
      <c r="E31">
        <v>2014</v>
      </c>
    </row>
    <row r="33" spans="1:5" x14ac:dyDescent="0.2">
      <c r="A33" t="s">
        <v>125</v>
      </c>
    </row>
    <row r="34" spans="1:5" x14ac:dyDescent="0.2">
      <c r="A34" t="s">
        <v>138</v>
      </c>
    </row>
    <row r="35" spans="1:5" x14ac:dyDescent="0.2">
      <c r="A35" s="11">
        <v>10000000</v>
      </c>
    </row>
    <row r="37" spans="1:5" x14ac:dyDescent="0.2">
      <c r="A37" t="s">
        <v>136</v>
      </c>
    </row>
    <row r="42" spans="1:5" x14ac:dyDescent="0.2">
      <c r="A42" s="2" t="s">
        <v>139</v>
      </c>
      <c r="B42" s="17"/>
      <c r="E42" s="2" t="s">
        <v>141</v>
      </c>
    </row>
    <row r="43" spans="1:5" x14ac:dyDescent="0.2">
      <c r="A43" t="s">
        <v>140</v>
      </c>
      <c r="E43" t="s">
        <v>142</v>
      </c>
    </row>
    <row r="44" spans="1:5" x14ac:dyDescent="0.2">
      <c r="A44" t="s">
        <v>143</v>
      </c>
    </row>
    <row r="45" spans="1:5" x14ac:dyDescent="0.2">
      <c r="E45" s="2" t="s">
        <v>146</v>
      </c>
    </row>
    <row r="46" spans="1:5" x14ac:dyDescent="0.2">
      <c r="A46" t="s">
        <v>144</v>
      </c>
      <c r="E46" t="s">
        <v>147</v>
      </c>
    </row>
    <row r="47" spans="1:5" x14ac:dyDescent="0.2">
      <c r="A47" t="s">
        <v>145</v>
      </c>
      <c r="E47" t="s">
        <v>148</v>
      </c>
    </row>
    <row r="48" spans="1:5" x14ac:dyDescent="0.2">
      <c r="A48" t="s">
        <v>150</v>
      </c>
      <c r="E48" t="s">
        <v>149</v>
      </c>
    </row>
    <row r="49" spans="1:1" x14ac:dyDescent="0.2">
      <c r="A49" s="11">
        <v>30000</v>
      </c>
    </row>
    <row r="51" spans="1:1" x14ac:dyDescent="0.2">
      <c r="A51" t="s">
        <v>136</v>
      </c>
    </row>
    <row r="53" spans="1:1" x14ac:dyDescent="0.2">
      <c r="A53" t="s">
        <v>234</v>
      </c>
    </row>
    <row r="54" spans="1:1" x14ac:dyDescent="0.2">
      <c r="A54" t="s">
        <v>235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12"/>
  <sheetViews>
    <sheetView workbookViewId="0">
      <selection activeCell="C3" sqref="C3"/>
    </sheetView>
  </sheetViews>
  <sheetFormatPr baseColWidth="10" defaultColWidth="8.83203125" defaultRowHeight="15" x14ac:dyDescent="0.2"/>
  <cols>
    <col min="1" max="1" width="16.6640625" customWidth="1"/>
    <col min="2" max="2" width="12.6640625" customWidth="1"/>
  </cols>
  <sheetData>
    <row r="1" spans="1:3" x14ac:dyDescent="0.2">
      <c r="A1" s="1" t="s">
        <v>51</v>
      </c>
    </row>
    <row r="2" spans="1:3" x14ac:dyDescent="0.2">
      <c r="A2" s="2" t="s">
        <v>52</v>
      </c>
      <c r="B2" s="2" t="s">
        <v>39</v>
      </c>
      <c r="C2" s="2" t="s">
        <v>53</v>
      </c>
    </row>
    <row r="3" spans="1:3" x14ac:dyDescent="0.2">
      <c r="A3" t="s">
        <v>54</v>
      </c>
      <c r="B3" t="s">
        <v>55</v>
      </c>
      <c r="C3">
        <v>8700</v>
      </c>
    </row>
    <row r="4" spans="1:3" x14ac:dyDescent="0.2">
      <c r="A4" t="s">
        <v>56</v>
      </c>
      <c r="B4" t="s">
        <v>57</v>
      </c>
      <c r="C4">
        <v>4600</v>
      </c>
    </row>
    <row r="5" spans="1:3" x14ac:dyDescent="0.2">
      <c r="A5" t="s">
        <v>58</v>
      </c>
      <c r="B5" t="s">
        <v>59</v>
      </c>
      <c r="C5">
        <v>10500</v>
      </c>
    </row>
    <row r="6" spans="1:3" x14ac:dyDescent="0.2">
      <c r="A6" t="s">
        <v>60</v>
      </c>
      <c r="B6" t="s">
        <v>61</v>
      </c>
      <c r="C6">
        <v>6500</v>
      </c>
    </row>
    <row r="7" spans="1:3" x14ac:dyDescent="0.2">
      <c r="A7" t="s">
        <v>62</v>
      </c>
      <c r="B7" t="s">
        <v>63</v>
      </c>
      <c r="C7">
        <v>3000</v>
      </c>
    </row>
    <row r="8" spans="1:3" x14ac:dyDescent="0.2">
      <c r="A8" t="s">
        <v>64</v>
      </c>
      <c r="B8" t="s">
        <v>65</v>
      </c>
      <c r="C8">
        <v>10000</v>
      </c>
    </row>
    <row r="9" spans="1:3" x14ac:dyDescent="0.2">
      <c r="A9" t="s">
        <v>66</v>
      </c>
      <c r="B9" t="s">
        <v>67</v>
      </c>
      <c r="C9">
        <v>13000</v>
      </c>
    </row>
    <row r="10" spans="1:3" x14ac:dyDescent="0.2">
      <c r="A10" t="s">
        <v>68</v>
      </c>
      <c r="B10" t="s">
        <v>69</v>
      </c>
      <c r="C10">
        <v>9000</v>
      </c>
    </row>
    <row r="11" spans="1:3" x14ac:dyDescent="0.2">
      <c r="A11" t="s">
        <v>70</v>
      </c>
      <c r="B11" t="s">
        <v>71</v>
      </c>
      <c r="C11">
        <v>19000</v>
      </c>
    </row>
    <row r="12" spans="1:3" x14ac:dyDescent="0.2">
      <c r="A12" t="s">
        <v>72</v>
      </c>
      <c r="B12" t="s">
        <v>73</v>
      </c>
      <c r="C12">
        <v>5500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J8"/>
  <sheetViews>
    <sheetView workbookViewId="0">
      <selection activeCell="A17" sqref="A17"/>
    </sheetView>
  </sheetViews>
  <sheetFormatPr baseColWidth="10" defaultColWidth="8.83203125" defaultRowHeight="15" x14ac:dyDescent="0.2"/>
  <cols>
    <col min="1" max="1" width="24.33203125" customWidth="1"/>
  </cols>
  <sheetData>
    <row r="1" spans="1:36" x14ac:dyDescent="0.2">
      <c r="A1" s="1" t="s">
        <v>233</v>
      </c>
      <c r="B1">
        <f>'AEO 53'!E1</f>
        <v>2020</v>
      </c>
      <c r="C1">
        <f>'AEO 53'!F1</f>
        <v>2021</v>
      </c>
      <c r="D1">
        <f>'AEO 53'!G1</f>
        <v>2022</v>
      </c>
      <c r="E1">
        <f>'AEO 53'!H1</f>
        <v>2023</v>
      </c>
      <c r="F1">
        <f>'AEO 53'!I1</f>
        <v>2024</v>
      </c>
      <c r="G1">
        <f>'AEO 53'!J1</f>
        <v>2025</v>
      </c>
      <c r="H1">
        <f>'AEO 53'!K1</f>
        <v>2026</v>
      </c>
      <c r="I1">
        <f>'AEO 53'!L1</f>
        <v>2027</v>
      </c>
      <c r="J1">
        <f>'AEO 53'!M1</f>
        <v>2028</v>
      </c>
      <c r="K1">
        <f>'AEO 53'!N1</f>
        <v>2029</v>
      </c>
      <c r="L1">
        <f>'AEO 53'!O1</f>
        <v>2030</v>
      </c>
      <c r="M1">
        <f>'AEO 53'!P1</f>
        <v>2031</v>
      </c>
      <c r="N1">
        <f>'AEO 53'!Q1</f>
        <v>2032</v>
      </c>
      <c r="O1">
        <f>'AEO 53'!R1</f>
        <v>2033</v>
      </c>
      <c r="P1">
        <f>'AEO 53'!S1</f>
        <v>2034</v>
      </c>
      <c r="Q1">
        <f>'AEO 53'!T1</f>
        <v>2035</v>
      </c>
      <c r="R1">
        <f>'AEO 53'!U1</f>
        <v>2036</v>
      </c>
      <c r="S1">
        <f>'AEO 53'!V1</f>
        <v>2037</v>
      </c>
      <c r="T1">
        <f>'AEO 53'!W1</f>
        <v>2038</v>
      </c>
      <c r="U1">
        <f>'AEO 53'!X1</f>
        <v>2039</v>
      </c>
      <c r="V1">
        <f>'AEO 53'!Y1</f>
        <v>2040</v>
      </c>
      <c r="W1">
        <f>'AEO 53'!Z1</f>
        <v>2041</v>
      </c>
      <c r="X1">
        <f>'AEO 53'!AA1</f>
        <v>2042</v>
      </c>
      <c r="Y1">
        <f>'AEO 53'!AB1</f>
        <v>2043</v>
      </c>
      <c r="Z1">
        <f>'AEO 53'!AC1</f>
        <v>2044</v>
      </c>
      <c r="AA1">
        <f>'AEO 53'!AD1</f>
        <v>2045</v>
      </c>
      <c r="AB1">
        <f>'AEO 53'!AE1</f>
        <v>2046</v>
      </c>
      <c r="AC1">
        <f>'AEO 53'!AF1</f>
        <v>2047</v>
      </c>
      <c r="AD1">
        <f>'AEO 53'!AG1</f>
        <v>2048</v>
      </c>
      <c r="AE1">
        <f>'AEO 53'!AH1</f>
        <v>2049</v>
      </c>
      <c r="AF1">
        <f>'AEO 53'!AI1</f>
        <v>2050</v>
      </c>
    </row>
    <row r="2" spans="1:36" x14ac:dyDescent="0.2">
      <c r="A2" t="s">
        <v>0</v>
      </c>
      <c r="B2" s="4">
        <f>'Start Year psgr LDV EV Price'!B1*About!A122</f>
        <v>39356.840000000004</v>
      </c>
      <c r="C2" s="4">
        <f>$B$2*'PHEV Price Calcs'!C253/'PHEV Price Calcs'!$B$253</f>
        <v>38978.317747557747</v>
      </c>
      <c r="D2" s="4">
        <f>$B$2*'PHEV Price Calcs'!D253/'PHEV Price Calcs'!$B$253</f>
        <v>39061.271575556246</v>
      </c>
      <c r="E2" s="4">
        <f>$B$2*'PHEV Price Calcs'!E253/'PHEV Price Calcs'!$B$253</f>
        <v>38963.723899223784</v>
      </c>
      <c r="F2" s="4">
        <f>$B$2*'PHEV Price Calcs'!F253/'PHEV Price Calcs'!$B$253</f>
        <v>38837.928239568682</v>
      </c>
      <c r="G2" s="4">
        <f>$B$2*'PHEV Price Calcs'!G253/'PHEV Price Calcs'!$B$253</f>
        <v>38738.823508141133</v>
      </c>
      <c r="H2" s="4">
        <f>$B$2*'PHEV Price Calcs'!H253/'PHEV Price Calcs'!$B$253</f>
        <v>38596.27080683675</v>
      </c>
      <c r="I2" s="4">
        <f>$B$2*'PHEV Price Calcs'!I253/'PHEV Price Calcs'!$B$253</f>
        <v>38432.273359921819</v>
      </c>
      <c r="J2" s="4">
        <f>$B$2*'PHEV Price Calcs'!J253/'PHEV Price Calcs'!$B$253</f>
        <v>38294.320496736764</v>
      </c>
      <c r="K2" s="4">
        <f>$B$2*'PHEV Price Calcs'!K253/'PHEV Price Calcs'!$B$253</f>
        <v>38182.482362652168</v>
      </c>
      <c r="L2" s="4">
        <f>$B$2*'PHEV Price Calcs'!L253/'PHEV Price Calcs'!$B$253</f>
        <v>38099.765164485361</v>
      </c>
      <c r="M2" s="4">
        <f>$B$2*'PHEV Price Calcs'!M253/'PHEV Price Calcs'!$B$253</f>
        <v>38045.144159891264</v>
      </c>
      <c r="N2" s="4">
        <f>$B$2*'PHEV Price Calcs'!N253/'PHEV Price Calcs'!$B$253</f>
        <v>37985.011971998385</v>
      </c>
      <c r="O2" s="4">
        <f>$B$2*'PHEV Price Calcs'!O253/'PHEV Price Calcs'!$B$253</f>
        <v>37938.996919211095</v>
      </c>
      <c r="P2" s="4">
        <f>$B$2*'PHEV Price Calcs'!P253/'PHEV Price Calcs'!$B$253</f>
        <v>37871.989968349604</v>
      </c>
      <c r="Q2" s="4">
        <f>$B$2*'PHEV Price Calcs'!Q253/'PHEV Price Calcs'!$B$253</f>
        <v>37815.590084753472</v>
      </c>
      <c r="R2" s="4">
        <f>$B$2*'PHEV Price Calcs'!R253/'PHEV Price Calcs'!$B$253</f>
        <v>37756.160321016039</v>
      </c>
      <c r="S2" s="4">
        <f>$B$2*'PHEV Price Calcs'!S253/'PHEV Price Calcs'!$B$253</f>
        <v>37704.795844004242</v>
      </c>
      <c r="T2" s="4">
        <f>$B$2*'PHEV Price Calcs'!T253/'PHEV Price Calcs'!$B$253</f>
        <v>37661.534743699645</v>
      </c>
      <c r="U2" s="4">
        <f>$B$2*'PHEV Price Calcs'!U253/'PHEV Price Calcs'!$B$253</f>
        <v>37629.203266144505</v>
      </c>
      <c r="V2" s="4">
        <f>$B$2*'PHEV Price Calcs'!V253/'PHEV Price Calcs'!$B$253</f>
        <v>37601.845681350584</v>
      </c>
      <c r="W2" s="4">
        <f>$B$2*'PHEV Price Calcs'!W253/'PHEV Price Calcs'!$B$253</f>
        <v>37636.675632320323</v>
      </c>
      <c r="X2" s="4">
        <f>$B$2*'PHEV Price Calcs'!X253/'PHEV Price Calcs'!$B$253</f>
        <v>37667.35524652023</v>
      </c>
      <c r="Y2" s="4">
        <f>$B$2*'PHEV Price Calcs'!Y253/'PHEV Price Calcs'!$B$253</f>
        <v>37693.858814034065</v>
      </c>
      <c r="Z2" s="4">
        <f>$B$2*'PHEV Price Calcs'!Z253/'PHEV Price Calcs'!$B$253</f>
        <v>37717.776189263444</v>
      </c>
      <c r="AA2" s="4">
        <f>$B$2*'PHEV Price Calcs'!AA253/'PHEV Price Calcs'!$B$253</f>
        <v>37740.446442264249</v>
      </c>
      <c r="AB2" s="4">
        <f>$B$2*'PHEV Price Calcs'!AB253/'PHEV Price Calcs'!$B$253</f>
        <v>37764.979645284489</v>
      </c>
      <c r="AC2" s="4">
        <f>$B$2*'PHEV Price Calcs'!AC253/'PHEV Price Calcs'!$B$253</f>
        <v>37787.111075512505</v>
      </c>
      <c r="AD2" s="4">
        <f>$B$2*'PHEV Price Calcs'!AD253/'PHEV Price Calcs'!$B$253</f>
        <v>37811.473853966963</v>
      </c>
      <c r="AE2" s="4">
        <f>$B$2*'PHEV Price Calcs'!AE253/'PHEV Price Calcs'!$B$253</f>
        <v>37833.617485364775</v>
      </c>
      <c r="AF2" s="4">
        <f>$B$2*'PHEV Price Calcs'!AF253/'PHEV Price Calcs'!$B$253</f>
        <v>37847.785441754815</v>
      </c>
      <c r="AG2" s="4"/>
    </row>
    <row r="3" spans="1:36" x14ac:dyDescent="0.2">
      <c r="A3" t="s">
        <v>1</v>
      </c>
      <c r="B3" s="4">
        <f>SUMPRODUCT('LDV Shares'!C90:C105,'AEO 53'!E118:E133)*10^3*cpi_2018to2012</f>
        <v>37378.540427791289</v>
      </c>
      <c r="C3" s="4">
        <f>SUMPRODUCT('LDV Shares'!D90:D105,'AEO 53'!F118:F133)*10^3*cpi_2018to2012</f>
        <v>36886.520984082694</v>
      </c>
      <c r="D3" s="4">
        <f>SUMPRODUCT('LDV Shares'!E90:E105,'AEO 53'!G118:G133)*10^3*cpi_2018to2012</f>
        <v>37064.924944622493</v>
      </c>
      <c r="E3" s="4">
        <f>SUMPRODUCT('LDV Shares'!F90:F105,'AEO 53'!H118:H133)*10^3*cpi_2018to2012</f>
        <v>37281.213711235723</v>
      </c>
      <c r="F3" s="4">
        <f>SUMPRODUCT('LDV Shares'!G90:G105,'AEO 53'!I118:I133)*10^3*cpi_2018to2012</f>
        <v>37451.274987857687</v>
      </c>
      <c r="G3" s="4">
        <f>SUMPRODUCT('LDV Shares'!H90:H105,'AEO 53'!J118:J133)*10^3*cpi_2018to2012</f>
        <v>37637.876715823404</v>
      </c>
      <c r="H3" s="4">
        <f>SUMPRODUCT('LDV Shares'!I90:I105,'AEO 53'!K118:K133)*10^3*cpi_2018to2012</f>
        <v>37830.156686981878</v>
      </c>
      <c r="I3" s="4">
        <f>SUMPRODUCT('LDV Shares'!J90:J105,'AEO 53'!L118:L133)*10^3*cpi_2018to2012</f>
        <v>37876.678739625786</v>
      </c>
      <c r="J3" s="4">
        <f>SUMPRODUCT('LDV Shares'!K90:K105,'AEO 53'!M118:M133)*10^3*cpi_2018to2012</f>
        <v>37943.26406632016</v>
      </c>
      <c r="K3" s="4">
        <f>SUMPRODUCT('LDV Shares'!L90:L105,'AEO 53'!N118:N133)*10^3*cpi_2018to2012</f>
        <v>37995.153272898453</v>
      </c>
      <c r="L3" s="4">
        <f>SUMPRODUCT('LDV Shares'!M90:M105,'AEO 53'!O118:O133)*10^3*cpi_2018to2012</f>
        <v>38000.88058446435</v>
      </c>
      <c r="M3" s="4">
        <f>SUMPRODUCT('LDV Shares'!N90:N105,'AEO 53'!P118:P133)*10^3*cpi_2018to2012</f>
        <v>38120.940195914882</v>
      </c>
      <c r="N3" s="4">
        <f>SUMPRODUCT('LDV Shares'!O90:O105,'AEO 53'!Q118:Q133)*10^3*cpi_2018to2012</f>
        <v>38155.447803690913</v>
      </c>
      <c r="O3" s="4">
        <f>SUMPRODUCT('LDV Shares'!P90:P105,'AEO 53'!R118:R133)*10^3*cpi_2018to2012</f>
        <v>38218.545530512281</v>
      </c>
      <c r="P3" s="4">
        <f>SUMPRODUCT('LDV Shares'!Q90:Q105,'AEO 53'!S118:S133)*10^3*cpi_2018to2012</f>
        <v>38241.495346500102</v>
      </c>
      <c r="Q3" s="4">
        <f>SUMPRODUCT('LDV Shares'!R90:R105,'AEO 53'!T118:T133)*10^3*cpi_2018to2012</f>
        <v>38315.560259001628</v>
      </c>
      <c r="R3" s="4">
        <f>SUMPRODUCT('LDV Shares'!S90:S105,'AEO 53'!U118:U133)*10^3*cpi_2018to2012</f>
        <v>38338.648546444965</v>
      </c>
      <c r="S3" s="4">
        <f>SUMPRODUCT('LDV Shares'!T90:T105,'AEO 53'!V118:V133)*10^3*cpi_2018to2012</f>
        <v>38365.858592089979</v>
      </c>
      <c r="T3" s="4">
        <f>SUMPRODUCT('LDV Shares'!U90:U105,'AEO 53'!W118:W133)*10^3*cpi_2018to2012</f>
        <v>38397.505360307936</v>
      </c>
      <c r="U3" s="4">
        <f>SUMPRODUCT('LDV Shares'!V90:V105,'AEO 53'!X118:X133)*10^3*cpi_2018to2012</f>
        <v>38443.161286125032</v>
      </c>
      <c r="V3" s="4">
        <f>SUMPRODUCT('LDV Shares'!W90:W105,'AEO 53'!Y118:Y133)*10^3*cpi_2018to2012</f>
        <v>38467.89936070118</v>
      </c>
      <c r="W3" s="4">
        <f>SUMPRODUCT('LDV Shares'!X90:X105,'AEO 53'!Z118:Z133)*10^3*cpi_2018to2012</f>
        <v>38502.375923466025</v>
      </c>
      <c r="X3" s="4">
        <f>SUMPRODUCT('LDV Shares'!Y90:Y105,'AEO 53'!AA118:AA133)*10^3*cpi_2018to2012</f>
        <v>38540.715957623499</v>
      </c>
      <c r="Y3" s="4">
        <f>SUMPRODUCT('LDV Shares'!Z90:Z105,'AEO 53'!AB118:AB133)*10^3*cpi_2018to2012</f>
        <v>38569.008454976618</v>
      </c>
      <c r="Z3" s="4">
        <f>SUMPRODUCT('LDV Shares'!AA90:AA105,'AEO 53'!AC118:AC133)*10^3*cpi_2018to2012</f>
        <v>38598.011708784521</v>
      </c>
      <c r="AA3" s="4">
        <f>SUMPRODUCT('LDV Shares'!AB90:AB105,'AEO 53'!AD118:AD133)*10^3*cpi_2018to2012</f>
        <v>38624.121119973708</v>
      </c>
      <c r="AB3" s="4">
        <f>SUMPRODUCT('LDV Shares'!AC90:AC105,'AEO 53'!AE118:AE133)*10^3*cpi_2018to2012</f>
        <v>38665.731391090485</v>
      </c>
      <c r="AC3" s="4">
        <f>SUMPRODUCT('LDV Shares'!AD90:AD105,'AEO 53'!AF118:AF133)*10^3*cpi_2018to2012</f>
        <v>38692.854999505245</v>
      </c>
      <c r="AD3" s="4">
        <f>SUMPRODUCT('LDV Shares'!AE90:AE105,'AEO 53'!AG118:AG133)*10^3*cpi_2018to2012</f>
        <v>38729.182686597924</v>
      </c>
      <c r="AE3" s="4">
        <f>SUMPRODUCT('LDV Shares'!AF90:AF105,'AEO 53'!AH118:AH133)*10^3*cpi_2018to2012</f>
        <v>38748.960933139402</v>
      </c>
      <c r="AF3" s="4">
        <f>SUMPRODUCT('LDV Shares'!AG90:AG105,'AEO 53'!AI118:AI133)*10^3*cpi_2018to2012</f>
        <v>38762.084237343959</v>
      </c>
      <c r="AG3" s="4"/>
      <c r="AH3" s="4"/>
      <c r="AI3" s="4"/>
      <c r="AJ3" s="4"/>
    </row>
    <row r="4" spans="1:36" x14ac:dyDescent="0.2">
      <c r="A4" t="s">
        <v>2</v>
      </c>
      <c r="B4" s="4">
        <f>SUMPRODUCT('LDV Shares'!C37:C52,'AEO 53'!E16:E31)*10^3*cpi_2018to2012</f>
        <v>29348.148193903504</v>
      </c>
      <c r="C4" s="4">
        <f>SUMPRODUCT('LDV Shares'!D37:D52,'AEO 53'!F16:F31)*10^3*cpi_2018to2012</f>
        <v>29313.309480688775</v>
      </c>
      <c r="D4" s="4">
        <f>SUMPRODUCT('LDV Shares'!E37:E52,'AEO 53'!G16:G31)*10^3*cpi_2018to2012</f>
        <v>29424.961507449148</v>
      </c>
      <c r="E4" s="4">
        <f>SUMPRODUCT('LDV Shares'!F37:F52,'AEO 53'!H16:H31)*10^3*cpi_2018to2012</f>
        <v>29582.695846229388</v>
      </c>
      <c r="F4" s="4">
        <f>SUMPRODUCT('LDV Shares'!G37:G52,'AEO 53'!I16:I31)*10^3*cpi_2018to2012</f>
        <v>29744.761312078415</v>
      </c>
      <c r="G4" s="4">
        <f>SUMPRODUCT('LDV Shares'!H37:H52,'AEO 53'!J16:J31)*10^3*cpi_2018to2012</f>
        <v>29946.009432168823</v>
      </c>
      <c r="H4" s="4">
        <f>SUMPRODUCT('LDV Shares'!I37:I52,'AEO 53'!K16:K31)*10^3*cpi_2018to2012</f>
        <v>30148.089845045874</v>
      </c>
      <c r="I4" s="4">
        <f>SUMPRODUCT('LDV Shares'!J37:J52,'AEO 53'!L16:L31)*10^3*cpi_2018to2012</f>
        <v>30208.020169688753</v>
      </c>
      <c r="J4" s="4">
        <f>SUMPRODUCT('LDV Shares'!K37:K52,'AEO 53'!M16:M31)*10^3*cpi_2018to2012</f>
        <v>30276.700405161024</v>
      </c>
      <c r="K4" s="4">
        <f>SUMPRODUCT('LDV Shares'!L37:L52,'AEO 53'!N16:N31)*10^3*cpi_2018to2012</f>
        <v>30339.895936724068</v>
      </c>
      <c r="L4" s="4">
        <f>SUMPRODUCT('LDV Shares'!M37:M52,'AEO 53'!O16:O31)*10^3*cpi_2018to2012</f>
        <v>30386.819769455291</v>
      </c>
      <c r="M4" s="4">
        <f>SUMPRODUCT('LDV Shares'!N37:N52,'AEO 53'!P16:P31)*10^3*cpi_2018to2012</f>
        <v>30471.407467315723</v>
      </c>
      <c r="N4" s="4">
        <f>SUMPRODUCT('LDV Shares'!O37:O52,'AEO 53'!Q16:Q31)*10^3*cpi_2018to2012</f>
        <v>30528.257075711426</v>
      </c>
      <c r="O4" s="4">
        <f>SUMPRODUCT('LDV Shares'!P37:P52,'AEO 53'!R16:R31)*10^3*cpi_2018to2012</f>
        <v>30594.062095939556</v>
      </c>
      <c r="P4" s="4">
        <f>SUMPRODUCT('LDV Shares'!Q37:Q52,'AEO 53'!S16:S31)*10^3*cpi_2018to2012</f>
        <v>30631.736114820331</v>
      </c>
      <c r="Q4" s="4">
        <f>SUMPRODUCT('LDV Shares'!R37:R52,'AEO 53'!T16:T31)*10^3*cpi_2018to2012</f>
        <v>30688.840350386577</v>
      </c>
      <c r="R4" s="4">
        <f>SUMPRODUCT('LDV Shares'!S37:S52,'AEO 53'!U16:U31)*10^3*cpi_2018to2012</f>
        <v>30726.542104553515</v>
      </c>
      <c r="S4" s="4">
        <f>SUMPRODUCT('LDV Shares'!T37:T52,'AEO 53'!V16:V31)*10^3*cpi_2018to2012</f>
        <v>30762.458626100506</v>
      </c>
      <c r="T4" s="4">
        <f>SUMPRODUCT('LDV Shares'!U37:U52,'AEO 53'!W16:W31)*10^3*cpi_2018to2012</f>
        <v>30798.304188322934</v>
      </c>
      <c r="U4" s="4">
        <f>SUMPRODUCT('LDV Shares'!V37:V52,'AEO 53'!X16:X31)*10^3*cpi_2018to2012</f>
        <v>30841.313367884766</v>
      </c>
      <c r="V4" s="4">
        <f>SUMPRODUCT('LDV Shares'!W37:W52,'AEO 53'!Y16:Y31)*10^3*cpi_2018to2012</f>
        <v>30874.833045470936</v>
      </c>
      <c r="W4" s="4">
        <f>SUMPRODUCT('LDV Shares'!X37:X52,'AEO 53'!Z16:Z31)*10^3*cpi_2018to2012</f>
        <v>30910.875440716267</v>
      </c>
      <c r="X4" s="4">
        <f>SUMPRODUCT('LDV Shares'!Y37:Y52,'AEO 53'!AA16:AA31)*10^3*cpi_2018to2012</f>
        <v>30948.209515006885</v>
      </c>
      <c r="Y4" s="4">
        <f>SUMPRODUCT('LDV Shares'!Z37:Z52,'AEO 53'!AB16:AB31)*10^3*cpi_2018to2012</f>
        <v>30981.288828171426</v>
      </c>
      <c r="Z4" s="4">
        <f>SUMPRODUCT('LDV Shares'!AA37:AA52,'AEO 53'!AC16:AC31)*10^3*cpi_2018to2012</f>
        <v>31013.046162000806</v>
      </c>
      <c r="AA4" s="4">
        <f>SUMPRODUCT('LDV Shares'!AB37:AB52,'AEO 53'!AD16:AD31)*10^3*cpi_2018to2012</f>
        <v>31043.789668921683</v>
      </c>
      <c r="AB4" s="4">
        <f>SUMPRODUCT('LDV Shares'!AC37:AC52,'AEO 53'!AE16:AE31)*10^3*cpi_2018to2012</f>
        <v>31080.406800426521</v>
      </c>
      <c r="AC4" s="4">
        <f>SUMPRODUCT('LDV Shares'!AD37:AD52,'AEO 53'!AF16:AF31)*10^3*cpi_2018to2012</f>
        <v>31111.457818916602</v>
      </c>
      <c r="AD4" s="4">
        <f>SUMPRODUCT('LDV Shares'!AE37:AE52,'AEO 53'!AG16:AG31)*10^3*cpi_2018to2012</f>
        <v>31147.021303408452</v>
      </c>
      <c r="AE4" s="4">
        <f>SUMPRODUCT('LDV Shares'!AF37:AF52,'AEO 53'!AH16:AH31)*10^3*cpi_2018to2012</f>
        <v>31174.626439637683</v>
      </c>
      <c r="AF4" s="4">
        <f>SUMPRODUCT('LDV Shares'!AG37:AG52,'AEO 53'!AI16:AI31)*10^3*cpi_2018to2012</f>
        <v>31188.369490525973</v>
      </c>
      <c r="AG4" s="4"/>
      <c r="AH4" s="4"/>
      <c r="AI4" s="4"/>
      <c r="AJ4" s="4"/>
    </row>
    <row r="5" spans="1:36" x14ac:dyDescent="0.2">
      <c r="A5" t="s">
        <v>3</v>
      </c>
      <c r="B5" s="4">
        <f>SUMPRODUCT('LDV Shares'!C58:C73,'AEO 53'!E33:E48)*10^3*cpi_2018to2012</f>
        <v>41258.933380178118</v>
      </c>
      <c r="C5" s="4">
        <f>SUMPRODUCT('LDV Shares'!D58:D73,'AEO 53'!F33:F48)*10^3*cpi_2018to2012</f>
        <v>48880.179933664404</v>
      </c>
      <c r="D5" s="4">
        <f>SUMPRODUCT('LDV Shares'!E58:E73,'AEO 53'!G33:G48)*10^3*cpi_2018to2012</f>
        <v>49129.570274331687</v>
      </c>
      <c r="E5" s="4">
        <f>SUMPRODUCT('LDV Shares'!F58:F73,'AEO 53'!H33:H48)*10^3*cpi_2018to2012</f>
        <v>49577.16038192877</v>
      </c>
      <c r="F5" s="4">
        <f>SUMPRODUCT('LDV Shares'!G58:G73,'AEO 53'!I33:I48)*10^3*cpi_2018to2012</f>
        <v>49558.869958420815</v>
      </c>
      <c r="G5" s="4">
        <f>SUMPRODUCT('LDV Shares'!H58:H73,'AEO 53'!J33:J48)*10^3*cpi_2018to2012</f>
        <v>49736.073720018605</v>
      </c>
      <c r="H5" s="4">
        <f>SUMPRODUCT('LDV Shares'!I58:I73,'AEO 53'!K33:K48)*10^3*cpi_2018to2012</f>
        <v>49748.591566475479</v>
      </c>
      <c r="I5" s="4">
        <f>SUMPRODUCT('LDV Shares'!J58:J73,'AEO 53'!L33:L48)*10^3*cpi_2018to2012</f>
        <v>49658.354113404275</v>
      </c>
      <c r="J5" s="4">
        <f>SUMPRODUCT('LDV Shares'!K58:K73,'AEO 53'!M33:M48)*10^3*cpi_2018to2012</f>
        <v>49714.257623157711</v>
      </c>
      <c r="K5" s="4">
        <f>SUMPRODUCT('LDV Shares'!L58:L73,'AEO 53'!N33:N48)*10^3*cpi_2018to2012</f>
        <v>49724.727341591904</v>
      </c>
      <c r="L5" s="4">
        <f>SUMPRODUCT('LDV Shares'!M58:M73,'AEO 53'!O33:O48)*10^3*cpi_2018to2012</f>
        <v>49597.175330297447</v>
      </c>
      <c r="M5" s="4">
        <f>SUMPRODUCT('LDV Shares'!N58:N73,'AEO 53'!P33:P48)*10^3*cpi_2018to2012</f>
        <v>49901.432955285258</v>
      </c>
      <c r="N5" s="4">
        <f>SUMPRODUCT('LDV Shares'!O58:O73,'AEO 53'!Q33:Q48)*10^3*cpi_2018to2012</f>
        <v>49855.548420368097</v>
      </c>
      <c r="O5" s="4">
        <f>SUMPRODUCT('LDV Shares'!P58:P73,'AEO 53'!R33:R48)*10^3*cpi_2018to2012</f>
        <v>49938.419084147186</v>
      </c>
      <c r="P5" s="4">
        <f>SUMPRODUCT('LDV Shares'!Q58:Q73,'AEO 53'!S33:S48)*10^3*cpi_2018to2012</f>
        <v>49834.846795500343</v>
      </c>
      <c r="Q5" s="4">
        <f>SUMPRODUCT('LDV Shares'!R58:R73,'AEO 53'!T33:T48)*10^3*cpi_2018to2012</f>
        <v>49951.766686233721</v>
      </c>
      <c r="R5" s="4">
        <f>SUMPRODUCT('LDV Shares'!S58:S73,'AEO 53'!U33:U48)*10^3*cpi_2018to2012</f>
        <v>49852.717983372182</v>
      </c>
      <c r="S5" s="4">
        <f>SUMPRODUCT('LDV Shares'!T58:T73,'AEO 53'!V33:V48)*10^3*cpi_2018to2012</f>
        <v>49799.412293178502</v>
      </c>
      <c r="T5" s="4">
        <f>SUMPRODUCT('LDV Shares'!U58:U73,'AEO 53'!W33:W48)*10^3*cpi_2018to2012</f>
        <v>49773.725907139866</v>
      </c>
      <c r="U5" s="4">
        <f>SUMPRODUCT('LDV Shares'!V58:V73,'AEO 53'!X33:X48)*10^3*cpi_2018to2012</f>
        <v>49782.286593182485</v>
      </c>
      <c r="V5" s="4">
        <f>SUMPRODUCT('LDV Shares'!W58:W73,'AEO 53'!Y33:Y48)*10^3*cpi_2018to2012</f>
        <v>49731.696566032631</v>
      </c>
      <c r="W5" s="4">
        <f>SUMPRODUCT('LDV Shares'!X58:X73,'AEO 53'!Z33:Z48)*10^3*cpi_2018to2012</f>
        <v>49715.52454026066</v>
      </c>
      <c r="X5" s="4">
        <f>SUMPRODUCT('LDV Shares'!Y58:Y73,'AEO 53'!AA33:AA48)*10^3*cpi_2018to2012</f>
        <v>49719.614293438935</v>
      </c>
      <c r="Y5" s="4">
        <f>SUMPRODUCT('LDV Shares'!Z58:Z73,'AEO 53'!AB33:AB48)*10^3*cpi_2018to2012</f>
        <v>49678.914077393572</v>
      </c>
      <c r="Z5" s="4">
        <f>SUMPRODUCT('LDV Shares'!AA58:AA73,'AEO 53'!AC33:AC48)*10^3*cpi_2018to2012</f>
        <v>49654.316171276187</v>
      </c>
      <c r="AA5" s="4">
        <f>SUMPRODUCT('LDV Shares'!AB58:AB73,'AEO 53'!AD33:AD48)*10^3*cpi_2018to2012</f>
        <v>49610.303730161802</v>
      </c>
      <c r="AB5" s="4">
        <f>SUMPRODUCT('LDV Shares'!AC58:AC73,'AEO 53'!AE33:AE48)*10^3*cpi_2018to2012</f>
        <v>49644.500989205939</v>
      </c>
      <c r="AC5" s="4">
        <f>SUMPRODUCT('LDV Shares'!AD58:AD73,'AEO 53'!AF33:AF48)*10^3*cpi_2018to2012</f>
        <v>49618.869686323582</v>
      </c>
      <c r="AD5" s="4">
        <f>SUMPRODUCT('LDV Shares'!AE58:AE73,'AEO 53'!AG33:AG48)*10^3*cpi_2018to2012</f>
        <v>49624.24270625296</v>
      </c>
      <c r="AE5" s="4">
        <f>SUMPRODUCT('LDV Shares'!AF58:AF73,'AEO 53'!AH33:AH48)*10^3*cpi_2018to2012</f>
        <v>49572.403585596963</v>
      </c>
      <c r="AF5" s="4">
        <f>SUMPRODUCT('LDV Shares'!AG58:AG73,'AEO 53'!AI33:AI48)*10^3*cpi_2018to2012</f>
        <v>49564.245118944527</v>
      </c>
      <c r="AG5" s="4"/>
      <c r="AH5" s="4"/>
      <c r="AI5" s="4"/>
      <c r="AJ5" s="4"/>
    </row>
    <row r="6" spans="1:36" x14ac:dyDescent="0.2">
      <c r="A6" t="s">
        <v>4</v>
      </c>
      <c r="B6" s="4">
        <f>'PHEV Price Calcs'!B254</f>
        <v>38003.863193278979</v>
      </c>
      <c r="C6" s="4">
        <f>'PHEV Price Calcs'!C254</f>
        <v>37146.732888485421</v>
      </c>
      <c r="D6" s="4">
        <f>'PHEV Price Calcs'!D254</f>
        <v>37123.360778807357</v>
      </c>
      <c r="E6" s="4">
        <f>'PHEV Price Calcs'!E254</f>
        <v>37077.040570773206</v>
      </c>
      <c r="F6" s="4">
        <f>'PHEV Price Calcs'!F254</f>
        <v>36961.643293854526</v>
      </c>
      <c r="G6" s="4">
        <f>'PHEV Price Calcs'!G254</f>
        <v>37226.649679227434</v>
      </c>
      <c r="H6" s="4">
        <f>'PHEV Price Calcs'!H254</f>
        <v>37412.546244698118</v>
      </c>
      <c r="I6" s="4">
        <f>'PHEV Price Calcs'!I254</f>
        <v>37510.244757077948</v>
      </c>
      <c r="J6" s="4">
        <f>'PHEV Price Calcs'!J254</f>
        <v>37608.330409891299</v>
      </c>
      <c r="K6" s="4">
        <f>'PHEV Price Calcs'!K254</f>
        <v>37693.62884514188</v>
      </c>
      <c r="L6" s="4">
        <f>'PHEV Price Calcs'!L254</f>
        <v>37757.364879252229</v>
      </c>
      <c r="M6" s="4">
        <f>'PHEV Price Calcs'!M254</f>
        <v>37885.697683326733</v>
      </c>
      <c r="N6" s="4">
        <f>'PHEV Price Calcs'!N254</f>
        <v>37981.202538673693</v>
      </c>
      <c r="O6" s="4">
        <f>'PHEV Price Calcs'!O254</f>
        <v>38093.564487502874</v>
      </c>
      <c r="P6" s="4">
        <f>'PHEV Price Calcs'!P254</f>
        <v>38159.814962839017</v>
      </c>
      <c r="Q6" s="4">
        <f>'PHEV Price Calcs'!Q254</f>
        <v>38241.649595377494</v>
      </c>
      <c r="R6" s="4">
        <f>'PHEV Price Calcs'!R254</f>
        <v>38297.187454814179</v>
      </c>
      <c r="S6" s="4">
        <f>'PHEV Price Calcs'!S254</f>
        <v>38346.398665365181</v>
      </c>
      <c r="T6" s="4">
        <f>'PHEV Price Calcs'!T254</f>
        <v>38390.976725823602</v>
      </c>
      <c r="U6" s="4">
        <f>'PHEV Price Calcs'!U254</f>
        <v>38438.503647706122</v>
      </c>
      <c r="V6" s="4">
        <f>'PHEV Price Calcs'!V254</f>
        <v>38473.548088123898</v>
      </c>
      <c r="W6" s="4">
        <f>'PHEV Price Calcs'!W254</f>
        <v>38529.235173811379</v>
      </c>
      <c r="X6" s="4">
        <f>'PHEV Price Calcs'!X254</f>
        <v>38583.538734896531</v>
      </c>
      <c r="Y6" s="4">
        <f>'PHEV Price Calcs'!Y254</f>
        <v>38633.500839499771</v>
      </c>
      <c r="Z6" s="4">
        <f>'PHEV Price Calcs'!Z254</f>
        <v>38682.497579812916</v>
      </c>
      <c r="AA6" s="4">
        <f>'PHEV Price Calcs'!AA254</f>
        <v>38730.216727206025</v>
      </c>
      <c r="AB6" s="4">
        <f>'PHEV Price Calcs'!AB254</f>
        <v>38783.486932980129</v>
      </c>
      <c r="AC6" s="4">
        <f>'PHEV Price Calcs'!AC254</f>
        <v>38831.730304717945</v>
      </c>
      <c r="AD6" s="4">
        <f>'PHEV Price Calcs'!AD254</f>
        <v>38884.280847210423</v>
      </c>
      <c r="AE6" s="4">
        <f>'PHEV Price Calcs'!AE254</f>
        <v>38931.45869344243</v>
      </c>
      <c r="AF6" s="4">
        <f>'PHEV Price Calcs'!AF254</f>
        <v>38970.984598722127</v>
      </c>
      <c r="AG6" s="4"/>
      <c r="AH6" s="4"/>
      <c r="AI6" s="4"/>
      <c r="AJ6" s="4"/>
    </row>
    <row r="7" spans="1:36" x14ac:dyDescent="0.2">
      <c r="A7" t="s">
        <v>216</v>
      </c>
      <c r="B7" s="4">
        <f>'AEO 53'!E139*10^3*cpi_2018to2012</f>
        <v>38757.523802000003</v>
      </c>
      <c r="C7" s="4">
        <f>'AEO 53'!F139*10^3*cpi_2018to2012</f>
        <v>38914.346094</v>
      </c>
      <c r="D7" s="4">
        <f>'AEO 53'!G139*10^3*cpi_2018to2012</f>
        <v>38983.206854000004</v>
      </c>
      <c r="E7" s="4">
        <f>'AEO 53'!H139*10^3*cpi_2018to2012</f>
        <v>39132.685156</v>
      </c>
      <c r="F7" s="4">
        <f>'AEO 53'!I139*10^3*cpi_2018to2012</f>
        <v>39322.212196</v>
      </c>
      <c r="G7" s="4">
        <f>'AEO 53'!J139*10^3*cpi_2018to2012</f>
        <v>39485.354798</v>
      </c>
      <c r="H7" s="4">
        <f>'AEO 53'!K139*10^3*cpi_2018to2012</f>
        <v>39657.249863999998</v>
      </c>
      <c r="I7" s="4">
        <f>'AEO 53'!L139*10^3*cpi_2018to2012</f>
        <v>39726.773273999999</v>
      </c>
      <c r="J7" s="4">
        <f>'AEO 53'!M139*10^3*cpi_2018to2012</f>
        <v>39781.254986</v>
      </c>
      <c r="K7" s="4">
        <f>'AEO 53'!N139*10^3*cpi_2018to2012</f>
        <v>39839.991368000003</v>
      </c>
      <c r="L7" s="4">
        <f>'AEO 53'!O139*10^3*cpi_2018to2012</f>
        <v>39887.967228000001</v>
      </c>
      <c r="M7" s="4">
        <f>'AEO 53'!P139*10^3*cpi_2018to2012</f>
        <v>39946.654254000001</v>
      </c>
      <c r="N7" s="4">
        <f>'AEO 53'!Q139*10^3*cpi_2018to2012</f>
        <v>40001.104890000002</v>
      </c>
      <c r="O7" s="4">
        <f>'AEO 53'!R139*10^3*cpi_2018to2012</f>
        <v>40056.940236000002</v>
      </c>
      <c r="P7" s="4">
        <f>'AEO 53'!S139*10^3*cpi_2018to2012</f>
        <v>40092.464674000003</v>
      </c>
      <c r="Q7" s="4">
        <f>'AEO 53'!T139*10^3*cpi_2018to2012</f>
        <v>40131.884580000005</v>
      </c>
      <c r="R7" s="4">
        <f>'AEO 53'!U139*10^3*cpi_2018to2012</f>
        <v>40168.323931999999</v>
      </c>
      <c r="S7" s="4">
        <f>'AEO 53'!V139*10^3*cpi_2018to2012</f>
        <v>40202.437153999999</v>
      </c>
      <c r="T7" s="4">
        <f>'AEO 53'!W139*10^3*cpi_2018to2012</f>
        <v>40235.392337999998</v>
      </c>
      <c r="U7" s="4">
        <f>'AEO 53'!X139*10^3*cpi_2018to2012</f>
        <v>40270.436926000002</v>
      </c>
      <c r="V7" s="4">
        <f>'AEO 53'!Y139*10^3*cpi_2018to2012</f>
        <v>40303.214794000007</v>
      </c>
      <c r="W7" s="4">
        <f>'AEO 53'!Z139*10^3*cpi_2018to2012</f>
        <v>40335.678246000003</v>
      </c>
      <c r="X7" s="4">
        <f>'AEO 53'!AA139*10^3*cpi_2018to2012</f>
        <v>40368.895748000003</v>
      </c>
      <c r="Y7" s="4">
        <f>'AEO 53'!AB139*10^3*cpi_2018to2012</f>
        <v>40400.574988000008</v>
      </c>
      <c r="Z7" s="4">
        <f>'AEO 53'!AC139*10^3*cpi_2018to2012</f>
        <v>40431.076082</v>
      </c>
      <c r="AA7" s="4">
        <f>'AEO 53'!AD139*10^3*cpi_2018to2012</f>
        <v>40461.148509999999</v>
      </c>
      <c r="AB7" s="4">
        <f>'AEO 53'!AE139*10^3*cpi_2018to2012</f>
        <v>40492.475859999999</v>
      </c>
      <c r="AC7" s="4">
        <f>'AEO 53'!AF139*10^3*cpi_2018to2012</f>
        <v>40522.656140000006</v>
      </c>
      <c r="AD7" s="4">
        <f>'AEO 53'!AG139*10^3*cpi_2018to2012</f>
        <v>40554.921254000001</v>
      </c>
      <c r="AE7" s="4">
        <f>'AEO 53'!AH139*10^3*cpi_2018to2012</f>
        <v>40584.480928000004</v>
      </c>
      <c r="AF7" s="4">
        <f>'AEO 53'!AI139*10^3*cpi_2018to2012</f>
        <v>40596.029318000008</v>
      </c>
      <c r="AG7" s="4"/>
      <c r="AH7" s="4"/>
      <c r="AI7" s="4"/>
      <c r="AJ7" s="4"/>
    </row>
    <row r="8" spans="1:36" x14ac:dyDescent="0.2">
      <c r="A8" t="s">
        <v>217</v>
      </c>
      <c r="B8" s="4">
        <f>'Hydrogen Vehicle Calcs'!B55*10^3*cpi_2018to2012</f>
        <v>69933.842983315684</v>
      </c>
      <c r="C8" s="4">
        <f>'Hydrogen Vehicle Calcs'!C55*10^3*cpi_2018to2012</f>
        <v>68389.744415942943</v>
      </c>
      <c r="D8" s="4">
        <f>'Hydrogen Vehicle Calcs'!D55*10^3*cpi_2018to2012</f>
        <v>67062.194918469017</v>
      </c>
      <c r="E8" s="4">
        <f>'Hydrogen Vehicle Calcs'!E55*10^3*cpi_2018to2012</f>
        <v>65887.488012174479</v>
      </c>
      <c r="F8" s="4">
        <f>'Hydrogen Vehicle Calcs'!F55*10^3*cpi_2018to2012</f>
        <v>64569.424148997168</v>
      </c>
      <c r="G8" s="4">
        <f>'Hydrogen Vehicle Calcs'!G55*10^3*cpi_2018to2012</f>
        <v>63244.997228214736</v>
      </c>
      <c r="H8" s="4">
        <f>'Hydrogen Vehicle Calcs'!H55*10^3*cpi_2018to2012</f>
        <v>62028.770178557526</v>
      </c>
      <c r="I8" s="4">
        <f>'Hydrogen Vehicle Calcs'!I55*10^3*cpi_2018to2012</f>
        <v>60958.025626883267</v>
      </c>
      <c r="J8" s="4">
        <f>'Hydrogen Vehicle Calcs'!J55*10^3*cpi_2018to2012</f>
        <v>59930.59881699815</v>
      </c>
      <c r="K8" s="4">
        <f>'Hydrogen Vehicle Calcs'!K55*10^3*cpi_2018to2012</f>
        <v>58952.809821810166</v>
      </c>
      <c r="L8" s="4">
        <f>'Hydrogen Vehicle Calcs'!L55*10^3*cpi_2018to2012</f>
        <v>58027.407942025762</v>
      </c>
      <c r="M8" s="4">
        <f>'Hydrogen Vehicle Calcs'!M55*10^3*cpi_2018to2012</f>
        <v>57128.927380998808</v>
      </c>
      <c r="N8" s="4">
        <f>'Hydrogen Vehicle Calcs'!N55*10^3*cpi_2018to2012</f>
        <v>56285.73100562692</v>
      </c>
      <c r="O8" s="4">
        <f>'Hydrogen Vehicle Calcs'!O55*10^3*cpi_2018to2012</f>
        <v>55478.123613671465</v>
      </c>
      <c r="P8" s="4">
        <f>'Hydrogen Vehicle Calcs'!P55*10^3*cpi_2018to2012</f>
        <v>54691.978673642108</v>
      </c>
      <c r="Q8" s="4">
        <f>'Hydrogen Vehicle Calcs'!Q55*10^3*cpi_2018to2012</f>
        <v>53929.40283521184</v>
      </c>
      <c r="R8" s="4">
        <f>'Hydrogen Vehicle Calcs'!R55*10^3*cpi_2018to2012</f>
        <v>53210.872762941464</v>
      </c>
      <c r="S8" s="4">
        <f>'Hydrogen Vehicle Calcs'!S55*10^3*cpi_2018to2012</f>
        <v>52524.824392809009</v>
      </c>
      <c r="T8" s="4">
        <f>'Hydrogen Vehicle Calcs'!T55*10^3*cpi_2018to2012</f>
        <v>51869.34572997431</v>
      </c>
      <c r="U8" s="4">
        <f>'Hydrogen Vehicle Calcs'!U55*10^3*cpi_2018to2012</f>
        <v>51243.136576850236</v>
      </c>
      <c r="V8" s="4">
        <f>'Hydrogen Vehicle Calcs'!V55*10^3*cpi_2018to2012</f>
        <v>50650.08814617055</v>
      </c>
      <c r="W8" s="4">
        <f>'Hydrogen Vehicle Calcs'!W55*10^3*cpi_2018to2012</f>
        <v>50084.675970812154</v>
      </c>
      <c r="X8" s="4">
        <f>'Hydrogen Vehicle Calcs'!X55*10^3*cpi_2018to2012</f>
        <v>49544.51706533855</v>
      </c>
      <c r="Y8" s="4">
        <f>'Hydrogen Vehicle Calcs'!Y55*10^3*cpi_2018to2012</f>
        <v>49032.122429432748</v>
      </c>
      <c r="Z8" s="4">
        <f>'Hydrogen Vehicle Calcs'!Z55*10^3*cpi_2018to2012</f>
        <v>48542.771848135104</v>
      </c>
      <c r="AA8" s="4">
        <f>'Hydrogen Vehicle Calcs'!AA55*10^3*cpi_2018to2012</f>
        <v>48077.261671554341</v>
      </c>
      <c r="AB8" s="4">
        <f>'Hydrogen Vehicle Calcs'!AB55*10^3*cpi_2018to2012</f>
        <v>47629.481792618019</v>
      </c>
      <c r="AC8" s="4">
        <f>'Hydrogen Vehicle Calcs'!AC55*10^3*cpi_2018to2012</f>
        <v>47206.121772481689</v>
      </c>
      <c r="AD8" s="4">
        <f>'Hydrogen Vehicle Calcs'!AD55*10^3*cpi_2018to2012</f>
        <v>46801.435829404538</v>
      </c>
      <c r="AE8" s="4">
        <f>'Hydrogen Vehicle Calcs'!AE55*10^3*cpi_2018to2012</f>
        <v>46418.658571161337</v>
      </c>
      <c r="AF8" s="4">
        <f>'Hydrogen Vehicle Calcs'!AF55*10^3*cpi_2018to2012</f>
        <v>46033.105627064884</v>
      </c>
      <c r="AG8" s="4"/>
      <c r="AH8" s="4"/>
      <c r="AI8" s="4"/>
      <c r="AJ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3"/>
  </sheetPr>
  <dimension ref="A1:AJ8"/>
  <sheetViews>
    <sheetView workbookViewId="0">
      <selection activeCell="B3" sqref="B3"/>
    </sheetView>
  </sheetViews>
  <sheetFormatPr baseColWidth="10" defaultColWidth="9" defaultRowHeight="15" x14ac:dyDescent="0.2"/>
  <cols>
    <col min="1" max="1" width="24.33203125" style="5" customWidth="1"/>
    <col min="2" max="16384" width="9" style="5"/>
  </cols>
  <sheetData>
    <row r="1" spans="1:36" x14ac:dyDescent="0.2">
      <c r="A1" s="69" t="s">
        <v>233</v>
      </c>
      <c r="B1" s="5">
        <f>'AEO 53'!E1</f>
        <v>2020</v>
      </c>
      <c r="C1" s="5">
        <f>'AEO 53'!F1</f>
        <v>2021</v>
      </c>
      <c r="D1" s="5">
        <f>'AEO 53'!G1</f>
        <v>2022</v>
      </c>
      <c r="E1" s="5">
        <f>'AEO 53'!H1</f>
        <v>2023</v>
      </c>
      <c r="F1" s="5">
        <f>'AEO 53'!I1</f>
        <v>2024</v>
      </c>
      <c r="G1" s="5">
        <f>'AEO 53'!J1</f>
        <v>2025</v>
      </c>
      <c r="H1" s="5">
        <f>'AEO 53'!K1</f>
        <v>2026</v>
      </c>
      <c r="I1" s="5">
        <f>'AEO 53'!L1</f>
        <v>2027</v>
      </c>
      <c r="J1" s="5">
        <f>'AEO 53'!M1</f>
        <v>2028</v>
      </c>
      <c r="K1" s="5">
        <f>'AEO 53'!N1</f>
        <v>2029</v>
      </c>
      <c r="L1" s="5">
        <f>'AEO 53'!O1</f>
        <v>2030</v>
      </c>
      <c r="M1" s="5">
        <f>'AEO 53'!P1</f>
        <v>2031</v>
      </c>
      <c r="N1" s="5">
        <f>'AEO 53'!Q1</f>
        <v>2032</v>
      </c>
      <c r="O1" s="5">
        <f>'AEO 53'!R1</f>
        <v>2033</v>
      </c>
      <c r="P1" s="5">
        <f>'AEO 53'!S1</f>
        <v>2034</v>
      </c>
      <c r="Q1" s="5">
        <f>'AEO 53'!T1</f>
        <v>2035</v>
      </c>
      <c r="R1" s="5">
        <f>'AEO 53'!U1</f>
        <v>2036</v>
      </c>
      <c r="S1" s="5">
        <f>'AEO 53'!V1</f>
        <v>2037</v>
      </c>
      <c r="T1" s="5">
        <f>'AEO 53'!W1</f>
        <v>2038</v>
      </c>
      <c r="U1" s="5">
        <f>'AEO 53'!X1</f>
        <v>2039</v>
      </c>
      <c r="V1" s="5">
        <f>'AEO 53'!Y1</f>
        <v>2040</v>
      </c>
      <c r="W1" s="5">
        <f>'AEO 53'!Z1</f>
        <v>2041</v>
      </c>
      <c r="X1" s="5">
        <f>'AEO 53'!AA1</f>
        <v>2042</v>
      </c>
      <c r="Y1" s="5">
        <f>'AEO 53'!AB1</f>
        <v>2043</v>
      </c>
      <c r="Z1" s="5">
        <f>'AEO 53'!AC1</f>
        <v>2044</v>
      </c>
      <c r="AA1" s="5">
        <f>'AEO 53'!AD1</f>
        <v>2045</v>
      </c>
      <c r="AB1" s="5">
        <f>'AEO 53'!AE1</f>
        <v>2046</v>
      </c>
      <c r="AC1" s="5">
        <f>'AEO 53'!AF1</f>
        <v>2047</v>
      </c>
      <c r="AD1" s="5">
        <f>'AEO 53'!AG1</f>
        <v>2048</v>
      </c>
      <c r="AE1" s="5">
        <f>'AEO 53'!AH1</f>
        <v>2049</v>
      </c>
      <c r="AF1" s="5">
        <f>'AEO 53'!AI1</f>
        <v>2050</v>
      </c>
    </row>
    <row r="2" spans="1:36" x14ac:dyDescent="0.2">
      <c r="A2" s="5" t="s">
        <v>0</v>
      </c>
      <c r="B2" s="22">
        <f>'EV freight trucks'!B5*cpi_2018to2012</f>
        <v>65177.846652390654</v>
      </c>
      <c r="C2" s="22">
        <f>$B2*'BNVP-LDVs-psgr'!C2/'BNVP-LDVs-psgr'!$B2</f>
        <v>64550.985722392244</v>
      </c>
      <c r="D2" s="22">
        <f>$B2*'BNVP-LDVs-psgr'!D2/'BNVP-LDVs-psgr'!$B2</f>
        <v>64688.363415329848</v>
      </c>
      <c r="E2" s="22">
        <f>$B2*'BNVP-LDVs-psgr'!E2/'BNVP-LDVs-psgr'!$B2</f>
        <v>64526.81722693429</v>
      </c>
      <c r="F2" s="22">
        <f>$B2*'BNVP-LDVs-psgr'!F2/'BNVP-LDVs-psgr'!$B2</f>
        <v>64318.490282633458</v>
      </c>
      <c r="G2" s="22">
        <f>$B2*'BNVP-LDVs-psgr'!G2/'BNVP-LDVs-psgr'!$B2</f>
        <v>64154.36549549325</v>
      </c>
      <c r="H2" s="22">
        <f>$B2*'BNVP-LDVs-psgr'!H2/'BNVP-LDVs-psgr'!$B2</f>
        <v>63918.287647131918</v>
      </c>
      <c r="I2" s="22">
        <f>$B2*'BNVP-LDVs-psgr'!I2/'BNVP-LDVs-psgr'!$B2</f>
        <v>63646.69570920182</v>
      </c>
      <c r="J2" s="22">
        <f>$B2*'BNVP-LDVs-psgr'!J2/'BNVP-LDVs-psgr'!$B2</f>
        <v>63418.235533996354</v>
      </c>
      <c r="K2" s="22">
        <f>$B2*'BNVP-LDVs-psgr'!K2/'BNVP-LDVs-psgr'!$B2</f>
        <v>63233.023287452794</v>
      </c>
      <c r="L2" s="22">
        <f>$B2*'BNVP-LDVs-psgr'!L2/'BNVP-LDVs-psgr'!$B2</f>
        <v>63096.037471070391</v>
      </c>
      <c r="M2" s="22">
        <f>$B2*'BNVP-LDVs-psgr'!M2/'BNVP-LDVs-psgr'!$B2</f>
        <v>63005.58103550713</v>
      </c>
      <c r="N2" s="22">
        <f>$B2*'BNVP-LDVs-psgr'!N2/'BNVP-LDVs-psgr'!$B2</f>
        <v>62905.997671564415</v>
      </c>
      <c r="O2" s="22">
        <f>$B2*'BNVP-LDVs-psgr'!O2/'BNVP-LDVs-psgr'!$B2</f>
        <v>62829.79333060942</v>
      </c>
      <c r="P2" s="22">
        <f>$B2*'BNVP-LDVs-psgr'!P2/'BNVP-LDVs-psgr'!$B2</f>
        <v>62718.82484919946</v>
      </c>
      <c r="Q2" s="22">
        <f>$B2*'BNVP-LDVs-psgr'!Q2/'BNVP-LDVs-psgr'!$B2</f>
        <v>62625.422458046072</v>
      </c>
      <c r="R2" s="22">
        <f>$B2*'BNVP-LDVs-psgr'!R2/'BNVP-LDVs-psgr'!$B2</f>
        <v>62527.00236061278</v>
      </c>
      <c r="S2" s="22">
        <f>$B2*'BNVP-LDVs-psgr'!S2/'BNVP-LDVs-psgr'!$B2</f>
        <v>62441.938976305129</v>
      </c>
      <c r="T2" s="22">
        <f>$B2*'BNVP-LDVs-psgr'!T2/'BNVP-LDVs-psgr'!$B2</f>
        <v>62370.295384958197</v>
      </c>
      <c r="U2" s="22">
        <f>$B2*'BNVP-LDVs-psgr'!U2/'BNVP-LDVs-psgr'!$B2</f>
        <v>62316.752059677645</v>
      </c>
      <c r="V2" s="22">
        <f>$B2*'BNVP-LDVs-psgr'!V2/'BNVP-LDVs-psgr'!$B2</f>
        <v>62271.445869788469</v>
      </c>
      <c r="W2" s="22">
        <f>$B2*'BNVP-LDVs-psgr'!W2/'BNVP-LDVs-psgr'!$B2</f>
        <v>62329.126852388094</v>
      </c>
      <c r="X2" s="22">
        <f>$B2*'BNVP-LDVs-psgr'!X2/'BNVP-LDVs-psgr'!$B2</f>
        <v>62379.934569412027</v>
      </c>
      <c r="Y2" s="22">
        <f>$B2*'BNVP-LDVs-psgr'!Y2/'BNVP-LDVs-psgr'!$B2</f>
        <v>62423.826443331731</v>
      </c>
      <c r="Z2" s="22">
        <f>$B2*'BNVP-LDVs-psgr'!Z2/'BNVP-LDVs-psgr'!$B2</f>
        <v>62463.435390976614</v>
      </c>
      <c r="AA2" s="22">
        <f>$B2*'BNVP-LDVs-psgr'!AA2/'BNVP-LDVs-psgr'!$B2</f>
        <v>62500.979011695585</v>
      </c>
      <c r="AB2" s="22">
        <f>$B2*'BNVP-LDVs-psgr'!AB2/'BNVP-LDVs-psgr'!$B2</f>
        <v>62541.607815846153</v>
      </c>
      <c r="AC2" s="22">
        <f>$B2*'BNVP-LDVs-psgr'!AC2/'BNVP-LDVs-psgr'!$B2</f>
        <v>62578.259106081852</v>
      </c>
      <c r="AD2" s="22">
        <f>$B2*'BNVP-LDVs-psgr'!AD2/'BNVP-LDVs-psgr'!$B2</f>
        <v>62618.605674508864</v>
      </c>
      <c r="AE2" s="22">
        <f>$B2*'BNVP-LDVs-psgr'!AE2/'BNVP-LDVs-psgr'!$B2</f>
        <v>62655.277170786852</v>
      </c>
      <c r="AF2" s="22">
        <f>$B2*'BNVP-LDVs-psgr'!AF2/'BNVP-LDVs-psgr'!$B2</f>
        <v>62678.740357591676</v>
      </c>
      <c r="AG2" s="22"/>
      <c r="AH2" s="22"/>
      <c r="AI2" s="22"/>
      <c r="AJ2" s="22"/>
    </row>
    <row r="3" spans="1:36" x14ac:dyDescent="0.2">
      <c r="A3" s="5" t="s">
        <v>1</v>
      </c>
      <c r="B3" s="22">
        <f>B4*'BNVP-LDVs-psgr'!B3/'BNVP-LDVs-psgr'!B4</f>
        <v>57970.032431174746</v>
      </c>
      <c r="C3" s="22">
        <f>$B3*'BNVP-LDVs-psgr'!C3/'BNVP-LDVs-psgr'!$B3</f>
        <v>57206.964029302391</v>
      </c>
      <c r="D3" s="22">
        <f>$B3*'BNVP-LDVs-psgr'!D3/'BNVP-LDVs-psgr'!$B3</f>
        <v>57483.649080670868</v>
      </c>
      <c r="E3" s="22">
        <f>$B3*'BNVP-LDVs-psgr'!E3/'BNVP-LDVs-psgr'!$B3</f>
        <v>57819.089327175127</v>
      </c>
      <c r="F3" s="22">
        <f>$B3*'BNVP-LDVs-psgr'!F3/'BNVP-LDVs-psgr'!$B3</f>
        <v>58082.835787262484</v>
      </c>
      <c r="G3" s="22">
        <f>$B3*'BNVP-LDVs-psgr'!G3/'BNVP-LDVs-psgr'!$B3</f>
        <v>58372.234680265901</v>
      </c>
      <c r="H3" s="22">
        <f>$B3*'BNVP-LDVs-psgr'!H3/'BNVP-LDVs-psgr'!$B3</f>
        <v>58670.439908087857</v>
      </c>
      <c r="I3" s="22">
        <f>$B3*'BNVP-LDVs-psgr'!I3/'BNVP-LDVs-psgr'!$B3</f>
        <v>58742.590528996727</v>
      </c>
      <c r="J3" s="22">
        <f>$B3*'BNVP-LDVs-psgr'!J3/'BNVP-LDVs-psgr'!$B3</f>
        <v>58845.857095955653</v>
      </c>
      <c r="K3" s="22">
        <f>$B3*'BNVP-LDVs-psgr'!K3/'BNVP-LDVs-psgr'!$B3</f>
        <v>58926.33158623123</v>
      </c>
      <c r="L3" s="22">
        <f>$B3*'BNVP-LDVs-psgr'!L3/'BNVP-LDVs-psgr'!$B3</f>
        <v>58935.214020735584</v>
      </c>
      <c r="M3" s="22">
        <f>$B3*'BNVP-LDVs-psgr'!M3/'BNVP-LDVs-psgr'!$B3</f>
        <v>59121.413361047096</v>
      </c>
      <c r="N3" s="22">
        <f>$B3*'BNVP-LDVs-psgr'!N3/'BNVP-LDVs-psgr'!$B3</f>
        <v>59174.930890597585</v>
      </c>
      <c r="O3" s="22">
        <f>$B3*'BNVP-LDVs-psgr'!O3/'BNVP-LDVs-psgr'!$B3</f>
        <v>59272.788571189325</v>
      </c>
      <c r="P3" s="22">
        <f>$B3*'BNVP-LDVs-psgr'!P3/'BNVP-LDVs-psgr'!$B3</f>
        <v>59308.381228416627</v>
      </c>
      <c r="Q3" s="22">
        <f>$B3*'BNVP-LDVs-psgr'!Q3/'BNVP-LDVs-psgr'!$B3</f>
        <v>59423.247815784314</v>
      </c>
      <c r="R3" s="22">
        <f>$B3*'BNVP-LDVs-psgr'!R3/'BNVP-LDVs-psgr'!$B3</f>
        <v>59459.055227110504</v>
      </c>
      <c r="S3" s="22">
        <f>$B3*'BNVP-LDVs-psgr'!S3/'BNVP-LDVs-psgr'!$B3</f>
        <v>59501.255035087015</v>
      </c>
      <c r="T3" s="22">
        <f>$B3*'BNVP-LDVs-psgr'!T3/'BNVP-LDVs-psgr'!$B3</f>
        <v>59550.335715042434</v>
      </c>
      <c r="U3" s="22">
        <f>$B3*'BNVP-LDVs-psgr'!U3/'BNVP-LDVs-psgr'!$B3</f>
        <v>59621.14306787114</v>
      </c>
      <c r="V3" s="22">
        <f>$B3*'BNVP-LDVs-psgr'!V3/'BNVP-LDVs-psgr'!$B3</f>
        <v>59659.509118793714</v>
      </c>
      <c r="W3" s="22">
        <f>$B3*'BNVP-LDVs-psgr'!W3/'BNVP-LDVs-psgr'!$B3</f>
        <v>59712.978500923658</v>
      </c>
      <c r="X3" s="22">
        <f>$B3*'BNVP-LDVs-psgr'!X3/'BNVP-LDVs-psgr'!$B3</f>
        <v>59772.439705082099</v>
      </c>
      <c r="Y3" s="22">
        <f>$B3*'BNVP-LDVs-psgr'!Y3/'BNVP-LDVs-psgr'!$B3</f>
        <v>59816.318277395199</v>
      </c>
      <c r="Z3" s="22">
        <f>$B3*'BNVP-LDVs-psgr'!Z3/'BNVP-LDVs-psgr'!$B3</f>
        <v>59861.299155316367</v>
      </c>
      <c r="AA3" s="22">
        <f>$B3*'BNVP-LDVs-psgr'!AA3/'BNVP-LDVs-psgr'!$B3</f>
        <v>59901.791999501111</v>
      </c>
      <c r="AB3" s="22">
        <f>$B3*'BNVP-LDVs-psgr'!AB3/'BNVP-LDVs-psgr'!$B3</f>
        <v>59966.324983895443</v>
      </c>
      <c r="AC3" s="22">
        <f>$B3*'BNVP-LDVs-psgr'!AC3/'BNVP-LDVs-psgr'!$B3</f>
        <v>60008.390737171496</v>
      </c>
      <c r="AD3" s="22">
        <f>$B3*'BNVP-LDVs-psgr'!AD3/'BNVP-LDVs-psgr'!$B3</f>
        <v>60064.731010890326</v>
      </c>
      <c r="AE3" s="22">
        <f>$B3*'BNVP-LDVs-psgr'!AE3/'BNVP-LDVs-psgr'!$B3</f>
        <v>60095.404910414465</v>
      </c>
      <c r="AF3" s="22">
        <f>$B3*'BNVP-LDVs-psgr'!AF3/'BNVP-LDVs-psgr'!$B3</f>
        <v>60115.75772145619</v>
      </c>
      <c r="AG3" s="22"/>
      <c r="AH3" s="22"/>
      <c r="AI3" s="22"/>
      <c r="AJ3" s="22"/>
    </row>
    <row r="4" spans="1:36" x14ac:dyDescent="0.2">
      <c r="A4" s="5" t="s">
        <v>2</v>
      </c>
      <c r="B4" s="22">
        <f>'CARB ACT ISOR'!E41</f>
        <v>45515.771432598973</v>
      </c>
      <c r="C4" s="22">
        <f>B4</f>
        <v>45515.771432598973</v>
      </c>
      <c r="D4" s="22">
        <f t="shared" ref="D4:AF4" si="0">C4</f>
        <v>45515.771432598973</v>
      </c>
      <c r="E4" s="22">
        <f t="shared" si="0"/>
        <v>45515.771432598973</v>
      </c>
      <c r="F4" s="22">
        <f t="shared" si="0"/>
        <v>45515.771432598973</v>
      </c>
      <c r="G4" s="22">
        <f t="shared" si="0"/>
        <v>45515.771432598973</v>
      </c>
      <c r="H4" s="22">
        <f t="shared" si="0"/>
        <v>45515.771432598973</v>
      </c>
      <c r="I4" s="22">
        <f t="shared" si="0"/>
        <v>45515.771432598973</v>
      </c>
      <c r="J4" s="22">
        <f t="shared" si="0"/>
        <v>45515.771432598973</v>
      </c>
      <c r="K4" s="22">
        <f t="shared" si="0"/>
        <v>45515.771432598973</v>
      </c>
      <c r="L4" s="22">
        <f t="shared" si="0"/>
        <v>45515.771432598973</v>
      </c>
      <c r="M4" s="22">
        <f t="shared" si="0"/>
        <v>45515.771432598973</v>
      </c>
      <c r="N4" s="22">
        <f t="shared" si="0"/>
        <v>45515.771432598973</v>
      </c>
      <c r="O4" s="22">
        <f t="shared" si="0"/>
        <v>45515.771432598973</v>
      </c>
      <c r="P4" s="22">
        <f t="shared" si="0"/>
        <v>45515.771432598973</v>
      </c>
      <c r="Q4" s="22">
        <f t="shared" si="0"/>
        <v>45515.771432598973</v>
      </c>
      <c r="R4" s="22">
        <f t="shared" si="0"/>
        <v>45515.771432598973</v>
      </c>
      <c r="S4" s="22">
        <f t="shared" si="0"/>
        <v>45515.771432598973</v>
      </c>
      <c r="T4" s="22">
        <f t="shared" si="0"/>
        <v>45515.771432598973</v>
      </c>
      <c r="U4" s="22">
        <f t="shared" si="0"/>
        <v>45515.771432598973</v>
      </c>
      <c r="V4" s="22">
        <f t="shared" si="0"/>
        <v>45515.771432598973</v>
      </c>
      <c r="W4" s="22">
        <f t="shared" si="0"/>
        <v>45515.771432598973</v>
      </c>
      <c r="X4" s="22">
        <f t="shared" si="0"/>
        <v>45515.771432598973</v>
      </c>
      <c r="Y4" s="22">
        <f t="shared" si="0"/>
        <v>45515.771432598973</v>
      </c>
      <c r="Z4" s="22">
        <f t="shared" si="0"/>
        <v>45515.771432598973</v>
      </c>
      <c r="AA4" s="22">
        <f t="shared" si="0"/>
        <v>45515.771432598973</v>
      </c>
      <c r="AB4" s="22">
        <f t="shared" si="0"/>
        <v>45515.771432598973</v>
      </c>
      <c r="AC4" s="22">
        <f t="shared" si="0"/>
        <v>45515.771432598973</v>
      </c>
      <c r="AD4" s="22">
        <f t="shared" si="0"/>
        <v>45515.771432598973</v>
      </c>
      <c r="AE4" s="22">
        <f t="shared" si="0"/>
        <v>45515.771432598973</v>
      </c>
      <c r="AF4" s="22">
        <f t="shared" si="0"/>
        <v>45515.771432598973</v>
      </c>
      <c r="AG4" s="22"/>
      <c r="AH4" s="22"/>
      <c r="AI4" s="22"/>
      <c r="AJ4" s="22"/>
    </row>
    <row r="5" spans="1:36" x14ac:dyDescent="0.2">
      <c r="A5" s="5" t="s">
        <v>3</v>
      </c>
      <c r="B5" s="22">
        <f>'CARB ACT ISOR'!E40</f>
        <v>50573.07936955442</v>
      </c>
      <c r="C5" s="22">
        <f>B5</f>
        <v>50573.07936955442</v>
      </c>
      <c r="D5" s="22">
        <f t="shared" ref="D5:AF5" si="1">C5</f>
        <v>50573.07936955442</v>
      </c>
      <c r="E5" s="22">
        <f t="shared" si="1"/>
        <v>50573.07936955442</v>
      </c>
      <c r="F5" s="22">
        <f t="shared" si="1"/>
        <v>50573.07936955442</v>
      </c>
      <c r="G5" s="22">
        <f t="shared" si="1"/>
        <v>50573.07936955442</v>
      </c>
      <c r="H5" s="22">
        <f t="shared" si="1"/>
        <v>50573.07936955442</v>
      </c>
      <c r="I5" s="22">
        <f t="shared" si="1"/>
        <v>50573.07936955442</v>
      </c>
      <c r="J5" s="22">
        <f t="shared" si="1"/>
        <v>50573.07936955442</v>
      </c>
      <c r="K5" s="22">
        <f t="shared" si="1"/>
        <v>50573.07936955442</v>
      </c>
      <c r="L5" s="22">
        <f t="shared" si="1"/>
        <v>50573.07936955442</v>
      </c>
      <c r="M5" s="22">
        <f t="shared" si="1"/>
        <v>50573.07936955442</v>
      </c>
      <c r="N5" s="22">
        <f t="shared" si="1"/>
        <v>50573.07936955442</v>
      </c>
      <c r="O5" s="22">
        <f t="shared" si="1"/>
        <v>50573.07936955442</v>
      </c>
      <c r="P5" s="22">
        <f t="shared" si="1"/>
        <v>50573.07936955442</v>
      </c>
      <c r="Q5" s="22">
        <f t="shared" si="1"/>
        <v>50573.07936955442</v>
      </c>
      <c r="R5" s="22">
        <f t="shared" si="1"/>
        <v>50573.07936955442</v>
      </c>
      <c r="S5" s="22">
        <f t="shared" si="1"/>
        <v>50573.07936955442</v>
      </c>
      <c r="T5" s="22">
        <f t="shared" si="1"/>
        <v>50573.07936955442</v>
      </c>
      <c r="U5" s="22">
        <f t="shared" si="1"/>
        <v>50573.07936955442</v>
      </c>
      <c r="V5" s="22">
        <f t="shared" si="1"/>
        <v>50573.07936955442</v>
      </c>
      <c r="W5" s="22">
        <f t="shared" si="1"/>
        <v>50573.07936955442</v>
      </c>
      <c r="X5" s="22">
        <f t="shared" si="1"/>
        <v>50573.07936955442</v>
      </c>
      <c r="Y5" s="22">
        <f t="shared" si="1"/>
        <v>50573.07936955442</v>
      </c>
      <c r="Z5" s="22">
        <f t="shared" si="1"/>
        <v>50573.07936955442</v>
      </c>
      <c r="AA5" s="22">
        <f t="shared" si="1"/>
        <v>50573.07936955442</v>
      </c>
      <c r="AB5" s="22">
        <f t="shared" si="1"/>
        <v>50573.07936955442</v>
      </c>
      <c r="AC5" s="22">
        <f t="shared" si="1"/>
        <v>50573.07936955442</v>
      </c>
      <c r="AD5" s="22">
        <f t="shared" si="1"/>
        <v>50573.07936955442</v>
      </c>
      <c r="AE5" s="22">
        <f t="shared" si="1"/>
        <v>50573.07936955442</v>
      </c>
      <c r="AF5" s="22">
        <f t="shared" si="1"/>
        <v>50573.07936955442</v>
      </c>
      <c r="AG5" s="22"/>
      <c r="AH5" s="22"/>
      <c r="AI5" s="22"/>
      <c r="AJ5" s="22"/>
    </row>
    <row r="6" spans="1:36" x14ac:dyDescent="0.2">
      <c r="A6" s="5" t="s">
        <v>4</v>
      </c>
      <c r="B6" s="22">
        <f>B4*'BNVP-LDVs-psgr'!B6/'BNVP-LDVs-psgr'!B4</f>
        <v>58939.839721143748</v>
      </c>
      <c r="C6" s="22">
        <f>$B6*'BNVP-LDVs-psgr'!C6/'BNVP-LDVs-psgr'!$B6</f>
        <v>57610.524263719359</v>
      </c>
      <c r="D6" s="22">
        <f>$B6*'BNVP-LDVs-psgr'!D6/'BNVP-LDVs-psgr'!$B6</f>
        <v>57574.276675115965</v>
      </c>
      <c r="E6" s="22">
        <f>$B6*'BNVP-LDVs-psgr'!E6/'BNVP-LDVs-psgr'!$B6</f>
        <v>57502.439093144407</v>
      </c>
      <c r="F6" s="22">
        <f>$B6*'BNVP-LDVs-psgr'!F6/'BNVP-LDVs-psgr'!$B6</f>
        <v>57323.470524310949</v>
      </c>
      <c r="G6" s="22">
        <f>$B6*'BNVP-LDVs-psgr'!G6/'BNVP-LDVs-psgr'!$B6</f>
        <v>57734.46647489423</v>
      </c>
      <c r="H6" s="22">
        <f>$B6*'BNVP-LDVs-psgr'!H6/'BNVP-LDVs-psgr'!$B6</f>
        <v>58022.771737909992</v>
      </c>
      <c r="I6" s="22">
        <f>$B6*'BNVP-LDVs-psgr'!I6/'BNVP-LDVs-psgr'!$B6</f>
        <v>58174.291456612686</v>
      </c>
      <c r="J6" s="22">
        <f>$B6*'BNVP-LDVs-psgr'!J6/'BNVP-LDVs-psgr'!$B6</f>
        <v>58326.411587830953</v>
      </c>
      <c r="K6" s="22">
        <f>$B6*'BNVP-LDVs-psgr'!K6/'BNVP-LDVs-psgr'!$B6</f>
        <v>58458.700141669942</v>
      </c>
      <c r="L6" s="22">
        <f>$B6*'BNVP-LDVs-psgr'!L6/'BNVP-LDVs-psgr'!$B6</f>
        <v>58557.54776712897</v>
      </c>
      <c r="M6" s="22">
        <f>$B6*'BNVP-LDVs-psgr'!M6/'BNVP-LDVs-psgr'!$B6</f>
        <v>58756.577925317048</v>
      </c>
      <c r="N6" s="22">
        <f>$B6*'BNVP-LDVs-psgr'!N6/'BNVP-LDVs-psgr'!$B6</f>
        <v>58904.695521628579</v>
      </c>
      <c r="O6" s="22">
        <f>$B6*'BNVP-LDVs-psgr'!O6/'BNVP-LDVs-psgr'!$B6</f>
        <v>59078.956628218351</v>
      </c>
      <c r="P6" s="22">
        <f>$B6*'BNVP-LDVs-psgr'!P6/'BNVP-LDVs-psgr'!$B6</f>
        <v>59181.703877304666</v>
      </c>
      <c r="Q6" s="22">
        <f>$B6*'BNVP-LDVs-psgr'!Q6/'BNVP-LDVs-psgr'!$B6</f>
        <v>59308.620451573086</v>
      </c>
      <c r="R6" s="22">
        <f>$B6*'BNVP-LDVs-psgr'!R6/'BNVP-LDVs-psgr'!$B6</f>
        <v>59394.753603800418</v>
      </c>
      <c r="S6" s="22">
        <f>$B6*'BNVP-LDVs-psgr'!S6/'BNVP-LDVs-psgr'!$B6</f>
        <v>59471.074814820677</v>
      </c>
      <c r="T6" s="22">
        <f>$B6*'BNVP-LDVs-psgr'!T6/'BNVP-LDVs-psgr'!$B6</f>
        <v>59540.210516239684</v>
      </c>
      <c r="U6" s="22">
        <f>$B6*'BNVP-LDVs-psgr'!U6/'BNVP-LDVs-psgr'!$B6</f>
        <v>59613.919579551184</v>
      </c>
      <c r="V6" s="22">
        <f>$B6*'BNVP-LDVs-psgr'!V6/'BNVP-LDVs-psgr'!$B6</f>
        <v>59668.269677877659</v>
      </c>
      <c r="W6" s="22">
        <f>$B6*'BNVP-LDVs-psgr'!W6/'BNVP-LDVs-psgr'!$B6</f>
        <v>59754.634263716347</v>
      </c>
      <c r="X6" s="22">
        <f>$B6*'BNVP-LDVs-psgr'!X6/'BNVP-LDVs-psgr'!$B6</f>
        <v>59838.85315405306</v>
      </c>
      <c r="Y6" s="22">
        <f>$B6*'BNVP-LDVs-psgr'!Y6/'BNVP-LDVs-psgr'!$B6</f>
        <v>59916.338919709822</v>
      </c>
      <c r="Z6" s="22">
        <f>$B6*'BNVP-LDVs-psgr'!Z6/'BNVP-LDVs-psgr'!$B6</f>
        <v>59992.327510823008</v>
      </c>
      <c r="AA6" s="22">
        <f>$B6*'BNVP-LDVs-psgr'!AA6/'BNVP-LDVs-psgr'!$B6</f>
        <v>60066.334694899931</v>
      </c>
      <c r="AB6" s="22">
        <f>$B6*'BNVP-LDVs-psgr'!AB6/'BNVP-LDVs-psgr'!$B6</f>
        <v>60148.950964047894</v>
      </c>
      <c r="AC6" s="22">
        <f>$B6*'BNVP-LDVs-psgr'!AC6/'BNVP-LDVs-psgr'!$B6</f>
        <v>60223.771162809608</v>
      </c>
      <c r="AD6" s="22">
        <f>$B6*'BNVP-LDVs-psgr'!AD6/'BNVP-LDVs-psgr'!$B6</f>
        <v>60305.271312834186</v>
      </c>
      <c r="AE6" s="22">
        <f>$B6*'BNVP-LDVs-psgr'!AE6/'BNVP-LDVs-psgr'!$B6</f>
        <v>60378.438997949823</v>
      </c>
      <c r="AF6" s="22">
        <f>$B6*'BNVP-LDVs-psgr'!AF6/'BNVP-LDVs-psgr'!$B6</f>
        <v>60439.739358657105</v>
      </c>
      <c r="AG6" s="22"/>
      <c r="AH6" s="22"/>
      <c r="AI6" s="22"/>
      <c r="AJ6" s="22"/>
    </row>
    <row r="7" spans="1:36" x14ac:dyDescent="0.2">
      <c r="A7" s="5" t="s">
        <v>216</v>
      </c>
      <c r="B7" s="22">
        <f>B4*'BNVP-LDVs-psgr'!B7/'BNVP-LDVs-psgr'!B4</f>
        <v>60108.684984485626</v>
      </c>
      <c r="C7" s="22">
        <f>$B7*'BNVP-LDVs-psgr'!C7/'BNVP-LDVs-psgr'!$B7</f>
        <v>60351.899225842455</v>
      </c>
      <c r="D7" s="22">
        <f>$B7*'BNVP-LDVs-psgr'!D7/'BNVP-LDVs-psgr'!$B7</f>
        <v>60458.694741257161</v>
      </c>
      <c r="E7" s="22">
        <f>$B7*'BNVP-LDVs-psgr'!E7/'BNVP-LDVs-psgr'!$B7</f>
        <v>60690.519256487671</v>
      </c>
      <c r="F7" s="22">
        <f>$B7*'BNVP-LDVs-psgr'!F7/'BNVP-LDVs-psgr'!$B7</f>
        <v>60984.454988852864</v>
      </c>
      <c r="G7" s="22">
        <f>$B7*'BNVP-LDVs-psgr'!G7/'BNVP-LDVs-psgr'!$B7</f>
        <v>61237.471340497628</v>
      </c>
      <c r="H7" s="22">
        <f>$B7*'BNVP-LDVs-psgr'!H7/'BNVP-LDVs-psgr'!$B7</f>
        <v>61504.061807560654</v>
      </c>
      <c r="I7" s="22">
        <f>$B7*'BNVP-LDVs-psgr'!I7/'BNVP-LDVs-psgr'!$B7</f>
        <v>61611.885020727888</v>
      </c>
      <c r="J7" s="22">
        <f>$B7*'BNVP-LDVs-psgr'!J7/'BNVP-LDVs-psgr'!$B7</f>
        <v>61696.380203669745</v>
      </c>
      <c r="K7" s="22">
        <f>$B7*'BNVP-LDVs-psgr'!K7/'BNVP-LDVs-psgr'!$B7</f>
        <v>61787.473914939925</v>
      </c>
      <c r="L7" s="22">
        <f>$B7*'BNVP-LDVs-psgr'!L7/'BNVP-LDVs-psgr'!$B7</f>
        <v>61861.879232223146</v>
      </c>
      <c r="M7" s="22">
        <f>$B7*'BNVP-LDVs-psgr'!M7/'BNVP-LDVs-psgr'!$B7</f>
        <v>61952.896397729688</v>
      </c>
      <c r="N7" s="22">
        <f>$B7*'BNVP-LDVs-psgr'!N7/'BNVP-LDVs-psgr'!$B7</f>
        <v>62037.343385190739</v>
      </c>
      <c r="O7" s="22">
        <f>$B7*'BNVP-LDVs-psgr'!O7/'BNVP-LDVs-psgr'!$B7</f>
        <v>62123.937906576044</v>
      </c>
      <c r="P7" s="22">
        <f>$B7*'BNVP-LDVs-psgr'!P7/'BNVP-LDVs-psgr'!$B7</f>
        <v>62179.032428710685</v>
      </c>
      <c r="Q7" s="22">
        <f>$B7*'BNVP-LDVs-psgr'!Q7/'BNVP-LDVs-psgr'!$B7</f>
        <v>62240.16839611606</v>
      </c>
      <c r="R7" s="22">
        <f>$B7*'BNVP-LDVs-psgr'!R7/'BNVP-LDVs-psgr'!$B7</f>
        <v>62296.68184990625</v>
      </c>
      <c r="S7" s="22">
        <f>$B7*'BNVP-LDVs-psgr'!S7/'BNVP-LDVs-psgr'!$B7</f>
        <v>62349.587730206527</v>
      </c>
      <c r="T7" s="22">
        <f>$B7*'BNVP-LDVs-psgr'!T7/'BNVP-LDVs-psgr'!$B7</f>
        <v>62400.697620089624</v>
      </c>
      <c r="U7" s="22">
        <f>$B7*'BNVP-LDVs-psgr'!U7/'BNVP-LDVs-psgr'!$B7</f>
        <v>62455.047947300016</v>
      </c>
      <c r="V7" s="22">
        <f>$B7*'BNVP-LDVs-psgr'!V7/'BNVP-LDVs-psgr'!$B7</f>
        <v>62505.882839439684</v>
      </c>
      <c r="W7" s="22">
        <f>$B7*'BNVP-LDVs-psgr'!W7/'BNVP-LDVs-psgr'!$B7</f>
        <v>62556.230106714691</v>
      </c>
      <c r="X7" s="22">
        <f>$B7*'BNVP-LDVs-psgr'!X7/'BNVP-LDVs-psgr'!$B7</f>
        <v>62607.746823156369</v>
      </c>
      <c r="Y7" s="22">
        <f>$B7*'BNVP-LDVs-psgr'!Y7/'BNVP-LDVs-psgr'!$B7</f>
        <v>62656.877863298054</v>
      </c>
      <c r="Z7" s="22">
        <f>$B7*'BNVP-LDVs-psgr'!Z7/'BNVP-LDVs-psgr'!$B7</f>
        <v>62704.181727711431</v>
      </c>
      <c r="AA7" s="22">
        <f>$B7*'BNVP-LDVs-psgr'!AA7/'BNVP-LDVs-psgr'!$B7</f>
        <v>62750.820777992478</v>
      </c>
      <c r="AB7" s="22">
        <f>$B7*'BNVP-LDVs-psgr'!AB7/'BNVP-LDVs-psgr'!$B7</f>
        <v>62799.406075189705</v>
      </c>
      <c r="AC7" s="22">
        <f>$B7*'BNVP-LDVs-psgr'!AC7/'BNVP-LDVs-psgr'!$B7</f>
        <v>62846.212392139452</v>
      </c>
      <c r="AD7" s="22">
        <f>$B7*'BNVP-LDVs-psgr'!AD7/'BNVP-LDVs-psgr'!$B7</f>
        <v>62896.252058845777</v>
      </c>
      <c r="AE7" s="22">
        <f>$B7*'BNVP-LDVs-psgr'!AE7/'BNVP-LDVs-psgr'!$B7</f>
        <v>62942.095883693502</v>
      </c>
      <c r="AF7" s="22">
        <f>$B7*'BNVP-LDVs-psgr'!AF7/'BNVP-LDVs-psgr'!$B7</f>
        <v>62960.006174870367</v>
      </c>
      <c r="AG7" s="22"/>
      <c r="AH7" s="22"/>
      <c r="AI7" s="22"/>
      <c r="AJ7" s="22"/>
    </row>
    <row r="8" spans="1:36" x14ac:dyDescent="0.2">
      <c r="A8" s="5" t="s">
        <v>217</v>
      </c>
      <c r="B8" s="22">
        <f>B5*'BNVP-LDVs-psgr'!B8/'BNVP-LDVs-psgr'!B5</f>
        <v>85721.309351936332</v>
      </c>
      <c r="C8" s="22">
        <f>$B8*'BNVP-LDVs-psgr'!C8/'BNVP-LDVs-psgr'!$B8</f>
        <v>83828.632711883547</v>
      </c>
      <c r="D8" s="22">
        <f>$B8*'BNVP-LDVs-psgr'!D8/'BNVP-LDVs-psgr'!$B8</f>
        <v>82201.390788683086</v>
      </c>
      <c r="E8" s="22">
        <f>$B8*'BNVP-LDVs-psgr'!E8/'BNVP-LDVs-psgr'!$B8</f>
        <v>80761.495455941913</v>
      </c>
      <c r="F8" s="22">
        <f>$B8*'BNVP-LDVs-psgr'!F8/'BNVP-LDVs-psgr'!$B8</f>
        <v>79145.880535595177</v>
      </c>
      <c r="G8" s="22">
        <f>$B8*'BNVP-LDVs-psgr'!G8/'BNVP-LDVs-psgr'!$B8</f>
        <v>77522.466106367996</v>
      </c>
      <c r="H8" s="22">
        <f>$B8*'BNVP-LDVs-psgr'!H8/'BNVP-LDVs-psgr'!$B8</f>
        <v>76031.677516489828</v>
      </c>
      <c r="I8" s="22">
        <f>$B8*'BNVP-LDVs-psgr'!I8/'BNVP-LDVs-psgr'!$B8</f>
        <v>74719.213893221371</v>
      </c>
      <c r="J8" s="22">
        <f>$B8*'BNVP-LDVs-psgr'!J8/'BNVP-LDVs-psgr'!$B8</f>
        <v>73459.84693082454</v>
      </c>
      <c r="K8" s="22">
        <f>$B8*'BNVP-LDVs-psgr'!K8/'BNVP-LDVs-psgr'!$B8</f>
        <v>72261.323449747928</v>
      </c>
      <c r="L8" s="22">
        <f>$B8*'BNVP-LDVs-psgr'!L8/'BNVP-LDVs-psgr'!$B8</f>
        <v>71127.013401452903</v>
      </c>
      <c r="M8" s="22">
        <f>$B8*'BNVP-LDVs-psgr'!M8/'BNVP-LDVs-psgr'!$B8</f>
        <v>70025.702121635666</v>
      </c>
      <c r="N8" s="22">
        <f>$B8*'BNVP-LDVs-psgr'!N8/'BNVP-LDVs-psgr'!$B8</f>
        <v>68992.155354372662</v>
      </c>
      <c r="O8" s="22">
        <f>$B8*'BNVP-LDVs-psgr'!O8/'BNVP-LDVs-psgr'!$B8</f>
        <v>68002.231733312103</v>
      </c>
      <c r="P8" s="22">
        <f>$B8*'BNVP-LDVs-psgr'!P8/'BNVP-LDVs-psgr'!$B8</f>
        <v>67038.615682413918</v>
      </c>
      <c r="Q8" s="22">
        <f>$B8*'BNVP-LDVs-psgr'!Q8/'BNVP-LDVs-psgr'!$B8</f>
        <v>66103.889424542052</v>
      </c>
      <c r="R8" s="22">
        <f>$B8*'BNVP-LDVs-psgr'!R8/'BNVP-LDVs-psgr'!$B8</f>
        <v>65223.15220238694</v>
      </c>
      <c r="S8" s="22">
        <f>$B8*'BNVP-LDVs-psgr'!S8/'BNVP-LDVs-psgr'!$B8</f>
        <v>64382.229380791876</v>
      </c>
      <c r="T8" s="22">
        <f>$B8*'BNVP-LDVs-psgr'!T8/'BNVP-LDVs-psgr'!$B8</f>
        <v>63578.777334779588</v>
      </c>
      <c r="U8" s="22">
        <f>$B8*'BNVP-LDVs-psgr'!U8/'BNVP-LDVs-psgr'!$B8</f>
        <v>62811.202348992381</v>
      </c>
      <c r="V8" s="22">
        <f>$B8*'BNVP-LDVs-psgr'!V8/'BNVP-LDVs-psgr'!$B8</f>
        <v>62084.274071947722</v>
      </c>
      <c r="W8" s="22">
        <f>$B8*'BNVP-LDVs-psgr'!W8/'BNVP-LDVs-psgr'!$B8</f>
        <v>61391.220895865124</v>
      </c>
      <c r="X8" s="22">
        <f>$B8*'BNVP-LDVs-psgr'!X8/'BNVP-LDVs-psgr'!$B8</f>
        <v>60729.121879708495</v>
      </c>
      <c r="Y8" s="22">
        <f>$B8*'BNVP-LDVs-psgr'!Y8/'BNVP-LDVs-psgr'!$B8</f>
        <v>60101.054877795941</v>
      </c>
      <c r="Z8" s="22">
        <f>$B8*'BNVP-LDVs-psgr'!Z8/'BNVP-LDVs-psgr'!$B8</f>
        <v>59501.234093301478</v>
      </c>
      <c r="AA8" s="22">
        <f>$B8*'BNVP-LDVs-psgr'!AA8/'BNVP-LDVs-psgr'!$B8</f>
        <v>58930.635651247117</v>
      </c>
      <c r="AB8" s="22">
        <f>$B8*'BNVP-LDVs-psgr'!AB8/'BNVP-LDVs-psgr'!$B8</f>
        <v>58381.770096510903</v>
      </c>
      <c r="AC8" s="22">
        <f>$B8*'BNVP-LDVs-psgr'!AC8/'BNVP-LDVs-psgr'!$B8</f>
        <v>57862.837149239487</v>
      </c>
      <c r="AD8" s="22">
        <f>$B8*'BNVP-LDVs-psgr'!AD8/'BNVP-LDVs-psgr'!$B8</f>
        <v>57366.793925572041</v>
      </c>
      <c r="AE8" s="22">
        <f>$B8*'BNVP-LDVs-psgr'!AE8/'BNVP-LDVs-psgr'!$B8</f>
        <v>56897.605241424091</v>
      </c>
      <c r="AF8" s="22">
        <f>$B8*'BNVP-LDVs-psgr'!AF8/'BNVP-LDVs-psgr'!$B8</f>
        <v>56425.014264258331</v>
      </c>
      <c r="AG8" s="22"/>
      <c r="AH8" s="22"/>
      <c r="AI8" s="22"/>
      <c r="AJ8" s="2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3"/>
  </sheetPr>
  <dimension ref="A1:AJ8"/>
  <sheetViews>
    <sheetView workbookViewId="0">
      <selection activeCell="C7" sqref="C7"/>
    </sheetView>
  </sheetViews>
  <sheetFormatPr baseColWidth="10" defaultColWidth="8.83203125" defaultRowHeight="15" x14ac:dyDescent="0.2"/>
  <cols>
    <col min="1" max="1" width="24.33203125" customWidth="1"/>
  </cols>
  <sheetData>
    <row r="1" spans="1:36" x14ac:dyDescent="0.2">
      <c r="A1" s="1" t="s">
        <v>233</v>
      </c>
      <c r="B1">
        <f>'AEO 53'!E1</f>
        <v>2020</v>
      </c>
      <c r="C1">
        <f>'AEO 53'!F1</f>
        <v>2021</v>
      </c>
      <c r="D1">
        <f>'AEO 53'!G1</f>
        <v>2022</v>
      </c>
      <c r="E1">
        <f>'AEO 53'!H1</f>
        <v>2023</v>
      </c>
      <c r="F1">
        <f>'AEO 53'!I1</f>
        <v>2024</v>
      </c>
      <c r="G1">
        <f>'AEO 53'!J1</f>
        <v>2025</v>
      </c>
      <c r="H1">
        <f>'AEO 53'!K1</f>
        <v>2026</v>
      </c>
      <c r="I1">
        <f>'AEO 53'!L1</f>
        <v>2027</v>
      </c>
      <c r="J1">
        <f>'AEO 53'!M1</f>
        <v>2028</v>
      </c>
      <c r="K1">
        <f>'AEO 53'!N1</f>
        <v>2029</v>
      </c>
      <c r="L1">
        <f>'AEO 53'!O1</f>
        <v>2030</v>
      </c>
      <c r="M1">
        <f>'AEO 53'!P1</f>
        <v>2031</v>
      </c>
      <c r="N1">
        <f>'AEO 53'!Q1</f>
        <v>2032</v>
      </c>
      <c r="O1">
        <f>'AEO 53'!R1</f>
        <v>2033</v>
      </c>
      <c r="P1">
        <f>'AEO 53'!S1</f>
        <v>2034</v>
      </c>
      <c r="Q1">
        <f>'AEO 53'!T1</f>
        <v>2035</v>
      </c>
      <c r="R1">
        <f>'AEO 53'!U1</f>
        <v>2036</v>
      </c>
      <c r="S1">
        <f>'AEO 53'!V1</f>
        <v>2037</v>
      </c>
      <c r="T1">
        <f>'AEO 53'!W1</f>
        <v>2038</v>
      </c>
      <c r="U1">
        <f>'AEO 53'!X1</f>
        <v>2039</v>
      </c>
      <c r="V1">
        <f>'AEO 53'!Y1</f>
        <v>2040</v>
      </c>
      <c r="W1">
        <f>'AEO 53'!Z1</f>
        <v>2041</v>
      </c>
      <c r="X1">
        <f>'AEO 53'!AA1</f>
        <v>2042</v>
      </c>
      <c r="Y1">
        <f>'AEO 53'!AB1</f>
        <v>2043</v>
      </c>
      <c r="Z1">
        <f>'AEO 53'!AC1</f>
        <v>2044</v>
      </c>
      <c r="AA1">
        <f>'AEO 53'!AD1</f>
        <v>2045</v>
      </c>
      <c r="AB1">
        <f>'AEO 53'!AE1</f>
        <v>2046</v>
      </c>
      <c r="AC1">
        <f>'AEO 53'!AF1</f>
        <v>2047</v>
      </c>
      <c r="AD1">
        <f>'AEO 53'!AG1</f>
        <v>2048</v>
      </c>
      <c r="AE1">
        <f>'AEO 53'!AH1</f>
        <v>2049</v>
      </c>
      <c r="AF1">
        <f>'AEO 53'!AI1</f>
        <v>2050</v>
      </c>
    </row>
    <row r="2" spans="1:36" x14ac:dyDescent="0.2">
      <c r="A2" t="s">
        <v>0</v>
      </c>
      <c r="B2" s="10">
        <f>887308*cpi_2020to2012</f>
        <v>787140.3957018829</v>
      </c>
      <c r="C2" s="4">
        <f>$B$2*('BNVP-LDVs-psgr'!C2/'BNVP-LDVs-psgr'!$B$2)</f>
        <v>779569.91607065825</v>
      </c>
      <c r="D2" s="4">
        <f>$B$2*('BNVP-LDVs-psgr'!D2/'BNVP-LDVs-psgr'!$B$2)</f>
        <v>781229.00020941847</v>
      </c>
      <c r="E2" s="4">
        <f>$B$2*('BNVP-LDVs-psgr'!E2/'BNVP-LDVs-psgr'!$B$2)</f>
        <v>779278.03777066246</v>
      </c>
      <c r="F2" s="4">
        <f>$B$2*('BNVP-LDVs-psgr'!F2/'BNVP-LDVs-psgr'!$B$2)</f>
        <v>776762.113084674</v>
      </c>
      <c r="G2" s="4">
        <f>$B$2*('BNVP-LDVs-psgr'!G2/'BNVP-LDVs-psgr'!$B$2)</f>
        <v>774780.00940176123</v>
      </c>
      <c r="H2" s="4">
        <f>$B$2*('BNVP-LDVs-psgr'!H2/'BNVP-LDVs-psgr'!$B$2)</f>
        <v>771928.94235183788</v>
      </c>
      <c r="I2" s="4">
        <f>$B$2*('BNVP-LDVs-psgr'!I2/'BNVP-LDVs-psgr'!$B$2)</f>
        <v>768648.97843047837</v>
      </c>
      <c r="J2" s="4">
        <f>$B$2*('BNVP-LDVs-psgr'!J2/'BNVP-LDVs-psgr'!$B$2)</f>
        <v>765889.90856319002</v>
      </c>
      <c r="K2" s="4">
        <f>$B$2*('BNVP-LDVs-psgr'!K2/'BNVP-LDVs-psgr'!$B$2)</f>
        <v>763653.13566379284</v>
      </c>
      <c r="L2" s="4">
        <f>$B$2*('BNVP-LDVs-psgr'!L2/'BNVP-LDVs-psgr'!$B$2)</f>
        <v>761998.78414328536</v>
      </c>
      <c r="M2" s="4">
        <f>$B$2*('BNVP-LDVs-psgr'!M2/'BNVP-LDVs-psgr'!$B$2)</f>
        <v>760906.35906114383</v>
      </c>
      <c r="N2" s="4">
        <f>$B$2*('BNVP-LDVs-psgr'!N2/'BNVP-LDVs-psgr'!$B$2)</f>
        <v>759703.70980951632</v>
      </c>
      <c r="O2" s="4">
        <f>$B$2*('BNVP-LDVs-psgr'!O2/'BNVP-LDVs-psgr'!$B$2)</f>
        <v>758783.404549764</v>
      </c>
      <c r="P2" s="4">
        <f>$B$2*('BNVP-LDVs-psgr'!P2/'BNVP-LDVs-psgr'!$B$2)</f>
        <v>757443.25941067538</v>
      </c>
      <c r="Q2" s="4">
        <f>$B$2*('BNVP-LDVs-psgr'!Q2/'BNVP-LDVs-psgr'!$B$2)</f>
        <v>756315.25658597203</v>
      </c>
      <c r="R2" s="4">
        <f>$B$2*('BNVP-LDVs-psgr'!R2/'BNVP-LDVs-psgr'!$B$2)</f>
        <v>755126.65588162804</v>
      </c>
      <c r="S2" s="4">
        <f>$B$2*('BNVP-LDVs-psgr'!S2/'BNVP-LDVs-psgr'!$B$2)</f>
        <v>754099.36164865387</v>
      </c>
      <c r="T2" s="4">
        <f>$B$2*('BNVP-LDVs-psgr'!T2/'BNVP-LDVs-psgr'!$B$2)</f>
        <v>753234.13569016079</v>
      </c>
      <c r="U2" s="4">
        <f>$B$2*('BNVP-LDVs-psgr'!U2/'BNVP-LDVs-psgr'!$B$2)</f>
        <v>752587.503185204</v>
      </c>
      <c r="V2" s="4">
        <f>$B$2*('BNVP-LDVs-psgr'!V2/'BNVP-LDVs-psgr'!$B$2)</f>
        <v>752040.34898989426</v>
      </c>
      <c r="W2" s="4">
        <f>$B$2*('BNVP-LDVs-psgr'!W2/'BNVP-LDVs-psgr'!$B$2)</f>
        <v>752736.95119140728</v>
      </c>
      <c r="X2" s="4">
        <f>$B$2*('BNVP-LDVs-psgr'!X2/'BNVP-LDVs-psgr'!$B$2)</f>
        <v>753350.5462783426</v>
      </c>
      <c r="Y2" s="4">
        <f>$B$2*('BNVP-LDVs-psgr'!Y2/'BNVP-LDVs-psgr'!$B$2)</f>
        <v>753880.62005002634</v>
      </c>
      <c r="Z2" s="4">
        <f>$B$2*('BNVP-LDVs-psgr'!Z2/'BNVP-LDVs-psgr'!$B$2)</f>
        <v>754358.96973974234</v>
      </c>
      <c r="AA2" s="4">
        <f>$B$2*('BNVP-LDVs-psgr'!AA2/'BNVP-LDVs-psgr'!$B$2)</f>
        <v>754812.37687094789</v>
      </c>
      <c r="AB2" s="4">
        <f>$B$2*('BNVP-LDVs-psgr'!AB2/'BNVP-LDVs-psgr'!$B$2)</f>
        <v>755303.04317274422</v>
      </c>
      <c r="AC2" s="4">
        <f>$B$2*('BNVP-LDVs-psgr'!AC2/'BNVP-LDVs-psgr'!$B$2)</f>
        <v>755745.67379926611</v>
      </c>
      <c r="AD2" s="4">
        <f>$B$2*('BNVP-LDVs-psgr'!AD2/'BNVP-LDVs-psgr'!$B$2)</f>
        <v>756232.93159417657</v>
      </c>
      <c r="AE2" s="4">
        <f>$B$2*('BNVP-LDVs-psgr'!AE2/'BNVP-LDVs-psgr'!$B$2)</f>
        <v>756675.8062452093</v>
      </c>
      <c r="AF2" s="4">
        <f>$B$2*('BNVP-LDVs-psgr'!AF2/'BNVP-LDVs-psgr'!$B$2)</f>
        <v>756959.16666741646</v>
      </c>
      <c r="AG2" s="4"/>
      <c r="AH2" s="4"/>
      <c r="AI2" s="4"/>
      <c r="AJ2" s="4"/>
    </row>
    <row r="3" spans="1:36" x14ac:dyDescent="0.2">
      <c r="A3" t="s">
        <v>1</v>
      </c>
      <c r="B3" s="4">
        <f>'Freight HDVs'!P31</f>
        <v>543571.42857142817</v>
      </c>
      <c r="C3" s="4">
        <f>$B$3*'BNVP-LDVs-psgr'!C3/'BNVP-LDVs-psgr'!$B$3</f>
        <v>536416.31473229197</v>
      </c>
      <c r="D3" s="4">
        <f>$B$3*'BNVP-LDVs-psgr'!D3/'BNVP-LDVs-psgr'!$B$3</f>
        <v>539010.72571205604</v>
      </c>
      <c r="E3" s="4">
        <f>$B$3*'BNVP-LDVs-psgr'!E3/'BNVP-LDVs-psgr'!$B$3</f>
        <v>542156.07040733728</v>
      </c>
      <c r="F3" s="4">
        <f>$B$3*'BNVP-LDVs-psgr'!F3/'BNVP-LDVs-psgr'!$B$3</f>
        <v>544629.15924441104</v>
      </c>
      <c r="G3" s="4">
        <f>$B$3*'BNVP-LDVs-psgr'!G3/'BNVP-LDVs-psgr'!$B$3</f>
        <v>547342.78494202683</v>
      </c>
      <c r="H3" s="4">
        <f>$B$3*'BNVP-LDVs-psgr'!H3/'BNVP-LDVs-psgr'!$B$3</f>
        <v>550138.98558047053</v>
      </c>
      <c r="I3" s="4">
        <f>$B$3*'BNVP-LDVs-psgr'!I3/'BNVP-LDVs-psgr'!$B$3</f>
        <v>550815.52506880544</v>
      </c>
      <c r="J3" s="4">
        <f>$B$3*'BNVP-LDVs-psgr'!J3/'BNVP-LDVs-psgr'!$B$3</f>
        <v>551783.83150182618</v>
      </c>
      <c r="K3" s="4">
        <f>$B$3*'BNVP-LDVs-psgr'!K3/'BNVP-LDVs-psgr'!$B$3</f>
        <v>552538.42196534865</v>
      </c>
      <c r="L3" s="4">
        <f>$B$3*'BNVP-LDVs-psgr'!L3/'BNVP-LDVs-psgr'!$B$3</f>
        <v>552621.71047512244</v>
      </c>
      <c r="M3" s="4">
        <f>$B$3*'BNVP-LDVs-psgr'!M3/'BNVP-LDVs-psgr'!$B$3</f>
        <v>554367.65811681713</v>
      </c>
      <c r="N3" s="4">
        <f>$B$3*'BNVP-LDVs-psgr'!N3/'BNVP-LDVs-psgr'!$B$3</f>
        <v>554869.47946780419</v>
      </c>
      <c r="O3" s="4">
        <f>$B$3*'BNVP-LDVs-psgr'!O3/'BNVP-LDVs-psgr'!$B$3</f>
        <v>555787.06803909049</v>
      </c>
      <c r="P3" s="4">
        <f>$B$3*'BNVP-LDVs-psgr'!P3/'BNVP-LDVs-psgr'!$B$3</f>
        <v>556120.81205689255</v>
      </c>
      <c r="Q3" s="4">
        <f>$B$3*'BNVP-LDVs-psgr'!Q3/'BNVP-LDVs-psgr'!$B$3</f>
        <v>557197.88916677202</v>
      </c>
      <c r="R3" s="4">
        <f>$B$3*'BNVP-LDVs-psgr'!R3/'BNVP-LDVs-psgr'!$B$3</f>
        <v>557533.64688350481</v>
      </c>
      <c r="S3" s="4">
        <f>$B$3*'BNVP-LDVs-psgr'!S3/'BNVP-LDVs-psgr'!$B$3</f>
        <v>557929.34460774658</v>
      </c>
      <c r="T3" s="4">
        <f>$B$3*'BNVP-LDVs-psgr'!T3/'BNVP-LDVs-psgr'!$B$3</f>
        <v>558389.56265834521</v>
      </c>
      <c r="U3" s="4">
        <f>$B$3*'BNVP-LDVs-psgr'!U3/'BNVP-LDVs-psgr'!$B$3</f>
        <v>559053.50663622993</v>
      </c>
      <c r="V3" s="4">
        <f>$B$3*'BNVP-LDVs-psgr'!V3/'BNVP-LDVs-psgr'!$B$3</f>
        <v>559413.25611771212</v>
      </c>
      <c r="W3" s="4">
        <f>$B$3*'BNVP-LDVs-psgr'!W3/'BNVP-LDVs-psgr'!$B$3</f>
        <v>559914.62600160378</v>
      </c>
      <c r="X3" s="4">
        <f>$B$3*'BNVP-LDVs-psgr'!X3/'BNVP-LDVs-psgr'!$B$3</f>
        <v>560472.17979851353</v>
      </c>
      <c r="Y3" s="4">
        <f>$B$3*'BNVP-LDVs-psgr'!Y3/'BNVP-LDVs-psgr'!$B$3</f>
        <v>560883.61890309269</v>
      </c>
      <c r="Z3" s="4">
        <f>$B$3*'BNVP-LDVs-psgr'!Z3/'BNVP-LDVs-psgr'!$B$3</f>
        <v>561305.39406940877</v>
      </c>
      <c r="AA3" s="4">
        <f>$B$3*'BNVP-LDVs-psgr'!AA3/'BNVP-LDVs-psgr'!$B$3</f>
        <v>561685.08599362068</v>
      </c>
      <c r="AB3" s="4">
        <f>$B$3*'BNVP-LDVs-psgr'!AB3/'BNVP-LDVs-psgr'!$B$3</f>
        <v>562290.19668695785</v>
      </c>
      <c r="AC3" s="4">
        <f>$B$3*'BNVP-LDVs-psgr'!AC3/'BNVP-LDVs-psgr'!$B$3</f>
        <v>562684.63741164329</v>
      </c>
      <c r="AD3" s="4">
        <f>$B$3*'BNVP-LDVs-psgr'!AD3/'BNVP-LDVs-psgr'!$B$3</f>
        <v>563212.92697414802</v>
      </c>
      <c r="AE3" s="4">
        <f>$B$3*'BNVP-LDVs-psgr'!AE3/'BNVP-LDVs-psgr'!$B$3</f>
        <v>563500.54895200348</v>
      </c>
      <c r="AF3" s="4">
        <f>$B$3*'BNVP-LDVs-psgr'!AF3/'BNVP-LDVs-psgr'!$B$3</f>
        <v>563691.39249839156</v>
      </c>
      <c r="AG3" s="4"/>
      <c r="AH3" s="4"/>
      <c r="AI3" s="4"/>
      <c r="AJ3" s="4"/>
    </row>
    <row r="4" spans="1:36" x14ac:dyDescent="0.2">
      <c r="A4" t="s">
        <v>2</v>
      </c>
      <c r="B4" s="4">
        <f>B5</f>
        <v>425813.12231705768</v>
      </c>
      <c r="C4" s="4">
        <f t="shared" ref="C4:AF4" si="0">C5</f>
        <v>425813.12231705768</v>
      </c>
      <c r="D4" s="4">
        <f t="shared" si="0"/>
        <v>425813.12231705768</v>
      </c>
      <c r="E4" s="4">
        <f t="shared" si="0"/>
        <v>425813.12231705768</v>
      </c>
      <c r="F4" s="4">
        <f t="shared" si="0"/>
        <v>425813.12231705768</v>
      </c>
      <c r="G4" s="4">
        <f t="shared" si="0"/>
        <v>425813.12231705768</v>
      </c>
      <c r="H4" s="4">
        <f t="shared" si="0"/>
        <v>425813.12231705768</v>
      </c>
      <c r="I4" s="4">
        <f t="shared" si="0"/>
        <v>425813.12231705768</v>
      </c>
      <c r="J4" s="4">
        <f t="shared" si="0"/>
        <v>425813.12231705768</v>
      </c>
      <c r="K4" s="4">
        <f t="shared" si="0"/>
        <v>425813.12231705768</v>
      </c>
      <c r="L4" s="4">
        <f t="shared" si="0"/>
        <v>425813.12231705768</v>
      </c>
      <c r="M4" s="4">
        <f t="shared" si="0"/>
        <v>425813.12231705768</v>
      </c>
      <c r="N4" s="4">
        <f t="shared" si="0"/>
        <v>425813.12231705768</v>
      </c>
      <c r="O4" s="4">
        <f t="shared" si="0"/>
        <v>425813.12231705768</v>
      </c>
      <c r="P4" s="4">
        <f t="shared" si="0"/>
        <v>425813.12231705768</v>
      </c>
      <c r="Q4" s="4">
        <f t="shared" si="0"/>
        <v>425813.12231705768</v>
      </c>
      <c r="R4" s="4">
        <f t="shared" si="0"/>
        <v>425813.12231705768</v>
      </c>
      <c r="S4" s="4">
        <f t="shared" si="0"/>
        <v>425813.12231705768</v>
      </c>
      <c r="T4" s="4">
        <f t="shared" si="0"/>
        <v>425813.12231705768</v>
      </c>
      <c r="U4" s="4">
        <f t="shared" si="0"/>
        <v>425813.12231705768</v>
      </c>
      <c r="V4" s="4">
        <f t="shared" si="0"/>
        <v>425813.12231705768</v>
      </c>
      <c r="W4" s="4">
        <f t="shared" si="0"/>
        <v>425813.12231705768</v>
      </c>
      <c r="X4" s="4">
        <f t="shared" si="0"/>
        <v>425813.12231705768</v>
      </c>
      <c r="Y4" s="4">
        <f t="shared" si="0"/>
        <v>425813.12231705768</v>
      </c>
      <c r="Z4" s="4">
        <f t="shared" si="0"/>
        <v>425813.12231705768</v>
      </c>
      <c r="AA4" s="4">
        <f t="shared" si="0"/>
        <v>425813.12231705768</v>
      </c>
      <c r="AB4" s="4">
        <f t="shared" si="0"/>
        <v>425813.12231705768</v>
      </c>
      <c r="AC4" s="4">
        <f t="shared" si="0"/>
        <v>425813.12231705768</v>
      </c>
      <c r="AD4" s="4">
        <f t="shared" si="0"/>
        <v>425813.12231705768</v>
      </c>
      <c r="AE4" s="4">
        <f t="shared" si="0"/>
        <v>425813.12231705768</v>
      </c>
      <c r="AF4" s="4">
        <f t="shared" si="0"/>
        <v>425813.12231705768</v>
      </c>
      <c r="AG4" s="4"/>
      <c r="AH4" s="4"/>
      <c r="AI4" s="4"/>
      <c r="AJ4" s="4"/>
    </row>
    <row r="5" spans="1:36" x14ac:dyDescent="0.2">
      <c r="A5" t="s">
        <v>3</v>
      </c>
      <c r="B5" s="10">
        <f>480000*cpi_2020to2012</f>
        <v>425813.12231705768</v>
      </c>
      <c r="C5" s="4">
        <f>$B5*('BNVP-LDVs-frgt'!C$5/'BNVP-LDVs-frgt'!$B$5)</f>
        <v>425813.12231705768</v>
      </c>
      <c r="D5" s="4">
        <f>$B5*('BNVP-LDVs-frgt'!C$5/'BNVP-LDVs-frgt'!$B$5)</f>
        <v>425813.12231705768</v>
      </c>
      <c r="E5" s="4">
        <f>$B5*('BNVP-LDVs-frgt'!E$5/'BNVP-LDVs-frgt'!$B$5)</f>
        <v>425813.12231705768</v>
      </c>
      <c r="F5" s="4">
        <f>$B5*('BNVP-LDVs-frgt'!F$5/'BNVP-LDVs-frgt'!$B$5)</f>
        <v>425813.12231705768</v>
      </c>
      <c r="G5" s="4">
        <f>$B5*('BNVP-LDVs-frgt'!G$5/'BNVP-LDVs-frgt'!$B$5)</f>
        <v>425813.12231705768</v>
      </c>
      <c r="H5" s="4">
        <f>$B5*('BNVP-LDVs-frgt'!H$5/'BNVP-LDVs-frgt'!$B$5)</f>
        <v>425813.12231705768</v>
      </c>
      <c r="I5" s="4">
        <f>$B5*('BNVP-LDVs-frgt'!I$5/'BNVP-LDVs-frgt'!$B$5)</f>
        <v>425813.12231705768</v>
      </c>
      <c r="J5" s="4">
        <f>$B5*('BNVP-LDVs-frgt'!J$5/'BNVP-LDVs-frgt'!$B$5)</f>
        <v>425813.12231705768</v>
      </c>
      <c r="K5" s="4">
        <f>$B5*('BNVP-LDVs-frgt'!K$5/'BNVP-LDVs-frgt'!$B$5)</f>
        <v>425813.12231705768</v>
      </c>
      <c r="L5" s="4">
        <f>$B5*('BNVP-LDVs-frgt'!L$5/'BNVP-LDVs-frgt'!$B$5)</f>
        <v>425813.12231705768</v>
      </c>
      <c r="M5" s="4">
        <f>$B5*('BNVP-LDVs-frgt'!M$5/'BNVP-LDVs-frgt'!$B$5)</f>
        <v>425813.12231705768</v>
      </c>
      <c r="N5" s="4">
        <f>$B5*('BNVP-LDVs-frgt'!N$5/'BNVP-LDVs-frgt'!$B$5)</f>
        <v>425813.12231705768</v>
      </c>
      <c r="O5" s="4">
        <f>$B5*('BNVP-LDVs-frgt'!O$5/'BNVP-LDVs-frgt'!$B$5)</f>
        <v>425813.12231705768</v>
      </c>
      <c r="P5" s="4">
        <f>$B5*('BNVP-LDVs-frgt'!P$5/'BNVP-LDVs-frgt'!$B$5)</f>
        <v>425813.12231705768</v>
      </c>
      <c r="Q5" s="4">
        <f>$B5*('BNVP-LDVs-frgt'!Q$5/'BNVP-LDVs-frgt'!$B$5)</f>
        <v>425813.12231705768</v>
      </c>
      <c r="R5" s="4">
        <f>$B5*('BNVP-LDVs-frgt'!R$5/'BNVP-LDVs-frgt'!$B$5)</f>
        <v>425813.12231705768</v>
      </c>
      <c r="S5" s="4">
        <f>$B5*('BNVP-LDVs-frgt'!S$5/'BNVP-LDVs-frgt'!$B$5)</f>
        <v>425813.12231705768</v>
      </c>
      <c r="T5" s="4">
        <f>$B5*('BNVP-LDVs-frgt'!T$5/'BNVP-LDVs-frgt'!$B$5)</f>
        <v>425813.12231705768</v>
      </c>
      <c r="U5" s="4">
        <f>$B5*('BNVP-LDVs-frgt'!U$5/'BNVP-LDVs-frgt'!$B$5)</f>
        <v>425813.12231705768</v>
      </c>
      <c r="V5" s="4">
        <f>$B5*('BNVP-LDVs-frgt'!V$5/'BNVP-LDVs-frgt'!$B$5)</f>
        <v>425813.12231705768</v>
      </c>
      <c r="W5" s="4">
        <f>$B5*('BNVP-LDVs-frgt'!W$5/'BNVP-LDVs-frgt'!$B$5)</f>
        <v>425813.12231705768</v>
      </c>
      <c r="X5" s="4">
        <f>$B5*('BNVP-LDVs-frgt'!X$5/'BNVP-LDVs-frgt'!$B$5)</f>
        <v>425813.12231705768</v>
      </c>
      <c r="Y5" s="4">
        <f>$B5*('BNVP-LDVs-frgt'!Y$5/'BNVP-LDVs-frgt'!$B$5)</f>
        <v>425813.12231705768</v>
      </c>
      <c r="Z5" s="4">
        <f>$B5*('BNVP-LDVs-frgt'!Z$5/'BNVP-LDVs-frgt'!$B$5)</f>
        <v>425813.12231705768</v>
      </c>
      <c r="AA5" s="4">
        <f>$B5*('BNVP-LDVs-frgt'!AA$5/'BNVP-LDVs-frgt'!$B$5)</f>
        <v>425813.12231705768</v>
      </c>
      <c r="AB5" s="4">
        <f>$B5*('BNVP-LDVs-frgt'!AB$5/'BNVP-LDVs-frgt'!$B$5)</f>
        <v>425813.12231705768</v>
      </c>
      <c r="AC5" s="4">
        <f>$B5*('BNVP-LDVs-frgt'!AC$5/'BNVP-LDVs-frgt'!$B$5)</f>
        <v>425813.12231705768</v>
      </c>
      <c r="AD5" s="4">
        <f>$B5*('BNVP-LDVs-frgt'!AD$5/'BNVP-LDVs-frgt'!$B$5)</f>
        <v>425813.12231705768</v>
      </c>
      <c r="AE5" s="4">
        <f>$B5*('BNVP-LDVs-frgt'!AE$5/'BNVP-LDVs-frgt'!$B$5)</f>
        <v>425813.12231705768</v>
      </c>
      <c r="AF5" s="4">
        <f>$B5*('BNVP-LDVs-frgt'!AF$5/'BNVP-LDVs-frgt'!$B$5)</f>
        <v>425813.12231705768</v>
      </c>
      <c r="AG5" s="4"/>
      <c r="AH5" s="4"/>
      <c r="AI5" s="4"/>
      <c r="AJ5" s="4"/>
    </row>
    <row r="6" spans="1:36" x14ac:dyDescent="0.2">
      <c r="A6" t="s">
        <v>4</v>
      </c>
      <c r="B6" s="4">
        <f>'Freight HDVs'!P33</f>
        <v>616714.28571428731</v>
      </c>
      <c r="C6" s="4">
        <f>$B6*'BNVP-LDVs-psgr'!C6/'BNVP-LDVs-psgr'!$B6</f>
        <v>602805.05493434088</v>
      </c>
      <c r="D6" s="4">
        <f>$B6*'BNVP-LDVs-psgr'!D6/'BNVP-LDVs-psgr'!$B6</f>
        <v>602425.77996820293</v>
      </c>
      <c r="E6" s="4">
        <f>$B6*'BNVP-LDVs-psgr'!E6/'BNVP-LDVs-psgr'!$B6</f>
        <v>601674.11075324356</v>
      </c>
      <c r="F6" s="4">
        <f>$B6*'BNVP-LDVs-psgr'!F6/'BNVP-LDVs-psgr'!$B6</f>
        <v>599801.48141431715</v>
      </c>
      <c r="G6" s="4">
        <f>$B6*'BNVP-LDVs-psgr'!G6/'BNVP-LDVs-psgr'!$B6</f>
        <v>604101.91852603375</v>
      </c>
      <c r="H6" s="4">
        <f>$B6*'BNVP-LDVs-psgr'!H6/'BNVP-LDVs-psgr'!$B6</f>
        <v>607118.58730541368</v>
      </c>
      <c r="I6" s="4">
        <f>$B6*'BNVP-LDVs-psgr'!I6/'BNVP-LDVs-psgr'!$B6</f>
        <v>608704.00687108387</v>
      </c>
      <c r="J6" s="4">
        <f>$B6*'BNVP-LDVs-psgr'!J6/'BNVP-LDVs-psgr'!$B6</f>
        <v>610295.70882532897</v>
      </c>
      <c r="K6" s="4">
        <f>$B6*'BNVP-LDVs-psgr'!K6/'BNVP-LDVs-psgr'!$B6</f>
        <v>611679.90398729371</v>
      </c>
      <c r="L6" s="4">
        <f>$B6*'BNVP-LDVs-psgr'!L6/'BNVP-LDVs-psgr'!$B6</f>
        <v>612714.19154250144</v>
      </c>
      <c r="M6" s="4">
        <f>$B6*'BNVP-LDVs-psgr'!M6/'BNVP-LDVs-psgr'!$B6</f>
        <v>614796.73439336917</v>
      </c>
      <c r="N6" s="4">
        <f>$B6*'BNVP-LDVs-psgr'!N6/'BNVP-LDVs-psgr'!$B6</f>
        <v>616346.55600881914</v>
      </c>
      <c r="O6" s="4">
        <f>$B6*'BNVP-LDVs-psgr'!O6/'BNVP-LDVs-psgr'!$B6</f>
        <v>618169.92903437803</v>
      </c>
      <c r="P6" s="4">
        <f>$B6*'BNVP-LDVs-psgr'!P6/'BNVP-LDVs-psgr'!$B6</f>
        <v>619245.02012097021</v>
      </c>
      <c r="Q6" s="4">
        <f>$B6*'BNVP-LDVs-psgr'!Q6/'BNVP-LDVs-psgr'!$B6</f>
        <v>620573.0058232653</v>
      </c>
      <c r="R6" s="4">
        <f>$B6*'BNVP-LDVs-psgr'!R6/'BNVP-LDVs-psgr'!$B6</f>
        <v>621474.2560761252</v>
      </c>
      <c r="S6" s="4">
        <f>$B6*'BNVP-LDVs-psgr'!S6/'BNVP-LDVs-psgr'!$B6</f>
        <v>622272.83953617373</v>
      </c>
      <c r="T6" s="4">
        <f>$B6*'BNVP-LDVs-psgr'!T6/'BNVP-LDVs-psgr'!$B6</f>
        <v>622996.23774899018</v>
      </c>
      <c r="U6" s="4">
        <f>$B6*'BNVP-LDVs-psgr'!U6/'BNVP-LDVs-psgr'!$B6</f>
        <v>623767.48912235477</v>
      </c>
      <c r="V6" s="4">
        <f>$B6*'BNVP-LDVs-psgr'!V6/'BNVP-LDVs-psgr'!$B6</f>
        <v>624336.17886135832</v>
      </c>
      <c r="W6" s="4">
        <f>$B6*'BNVP-LDVs-psgr'!W6/'BNVP-LDVs-psgr'!$B6</f>
        <v>625239.85070910188</v>
      </c>
      <c r="X6" s="4">
        <f>$B6*'BNVP-LDVs-psgr'!X6/'BNVP-LDVs-psgr'!$B6</f>
        <v>626121.07117124402</v>
      </c>
      <c r="Y6" s="4">
        <f>$B6*'BNVP-LDVs-psgr'!Y6/'BNVP-LDVs-psgr'!$B6</f>
        <v>626931.83989484631</v>
      </c>
      <c r="Z6" s="4">
        <f>$B6*'BNVP-LDVs-psgr'!Z6/'BNVP-LDVs-psgr'!$B6</f>
        <v>627726.94300188764</v>
      </c>
      <c r="AA6" s="4">
        <f>$B6*'BNVP-LDVs-psgr'!AA6/'BNVP-LDVs-psgr'!$B6</f>
        <v>628501.31374808692</v>
      </c>
      <c r="AB6" s="4">
        <f>$B6*'BNVP-LDVs-psgr'!AB6/'BNVP-LDVs-psgr'!$B6</f>
        <v>629365.76525757567</v>
      </c>
      <c r="AC6" s="4">
        <f>$B6*'BNVP-LDVs-psgr'!AC6/'BNVP-LDVs-psgr'!$B6</f>
        <v>630148.64294531022</v>
      </c>
      <c r="AD6" s="4">
        <f>$B6*'BNVP-LDVs-psgr'!AD6/'BNVP-LDVs-psgr'!$B6</f>
        <v>631001.41599399538</v>
      </c>
      <c r="AE6" s="4">
        <f>$B6*'BNVP-LDVs-psgr'!AE6/'BNVP-LDVs-psgr'!$B6</f>
        <v>631767.00268165756</v>
      </c>
      <c r="AF6" s="4">
        <f>$B6*'BNVP-LDVs-psgr'!AF6/'BNVP-LDVs-psgr'!$B6</f>
        <v>632408.41616948659</v>
      </c>
      <c r="AG6" s="4"/>
      <c r="AH6" s="4"/>
      <c r="AI6" s="4"/>
      <c r="AJ6" s="4"/>
    </row>
    <row r="7" spans="1:36" s="5" customFormat="1" x14ac:dyDescent="0.2">
      <c r="A7" s="5" t="s">
        <v>216</v>
      </c>
      <c r="B7" s="22">
        <f>$B$3*'BNVP-LDVs-psgr'!B3/'BNVP-LDVs-psgr'!B7</f>
        <v>524231.2878925699</v>
      </c>
      <c r="C7" s="4">
        <f>$B7*'BNVP-LDVs-psgr'!C7/'BNVP-LDVs-psgr'!$B7</f>
        <v>526352.45416019356</v>
      </c>
      <c r="D7" s="4">
        <f>$B7*'BNVP-LDVs-psgr'!D7/'BNVP-LDVs-psgr'!$B7</f>
        <v>527283.85950704908</v>
      </c>
      <c r="E7" s="4">
        <f>$B7*'BNVP-LDVs-psgr'!E7/'BNVP-LDVs-psgr'!$B7</f>
        <v>529305.69153042021</v>
      </c>
      <c r="F7" s="4">
        <f>$B7*'BNVP-LDVs-psgr'!F7/'BNVP-LDVs-psgr'!$B7</f>
        <v>531869.21970567841</v>
      </c>
      <c r="G7" s="4">
        <f>$B7*'BNVP-LDVs-psgr'!G7/'BNVP-LDVs-psgr'!$B7</f>
        <v>534075.87400055863</v>
      </c>
      <c r="H7" s="4">
        <f>$B7*'BNVP-LDVs-psgr'!H7/'BNVP-LDVs-psgr'!$B7</f>
        <v>536400.91345075448</v>
      </c>
      <c r="I7" s="4">
        <f>$B7*'BNVP-LDVs-psgr'!I7/'BNVP-LDVs-psgr'!$B7</f>
        <v>537341.2817505761</v>
      </c>
      <c r="J7" s="4">
        <f>$B7*'BNVP-LDVs-psgr'!J7/'BNVP-LDVs-psgr'!$B7</f>
        <v>538078.19719941297</v>
      </c>
      <c r="K7" s="4">
        <f>$B7*'BNVP-LDVs-psgr'!K7/'BNVP-LDVs-psgr'!$B7</f>
        <v>538872.66098763933</v>
      </c>
      <c r="L7" s="4">
        <f>$B7*'BNVP-LDVs-psgr'!L7/'BNVP-LDVs-psgr'!$B7</f>
        <v>539521.57878238906</v>
      </c>
      <c r="M7" s="4">
        <f>$B7*'BNVP-LDVs-psgr'!M7/'BNVP-LDVs-psgr'!$B7</f>
        <v>540315.37498515309</v>
      </c>
      <c r="N7" s="4">
        <f>$B7*'BNVP-LDVs-psgr'!N7/'BNVP-LDVs-psgr'!$B7</f>
        <v>541051.8701024024</v>
      </c>
      <c r="O7" s="4">
        <f>$B7*'BNVP-LDVs-psgr'!O7/'BNVP-LDVs-psgr'!$B7</f>
        <v>541807.09470067767</v>
      </c>
      <c r="P7" s="4">
        <f>$B7*'BNVP-LDVs-psgr'!P7/'BNVP-LDVs-psgr'!$B7</f>
        <v>542287.59551851987</v>
      </c>
      <c r="Q7" s="4">
        <f>$B7*'BNVP-LDVs-psgr'!Q7/'BNVP-LDVs-psgr'!$B7</f>
        <v>542820.78613710939</v>
      </c>
      <c r="R7" s="4">
        <f>$B7*'BNVP-LDVs-psgr'!R7/'BNVP-LDVs-psgr'!$B7</f>
        <v>543313.6620113916</v>
      </c>
      <c r="S7" s="4">
        <f>$B7*'BNVP-LDVs-psgr'!S7/'BNVP-LDVs-psgr'!$B7</f>
        <v>543775.07483008935</v>
      </c>
      <c r="T7" s="4">
        <f>$B7*'BNVP-LDVs-psgr'!T7/'BNVP-LDVs-psgr'!$B7</f>
        <v>544220.82411581033</v>
      </c>
      <c r="U7" s="4">
        <f>$B7*'BNVP-LDVs-psgr'!U7/'BNVP-LDVs-psgr'!$B7</f>
        <v>544694.83451943577</v>
      </c>
      <c r="V7" s="4">
        <f>$B7*'BNVP-LDVs-psgr'!V7/'BNVP-LDVs-psgr'!$B7</f>
        <v>545138.18544257001</v>
      </c>
      <c r="W7" s="4">
        <f>$B7*'BNVP-LDVs-psgr'!W7/'BNVP-LDVs-psgr'!$B7</f>
        <v>545577.28359905549</v>
      </c>
      <c r="X7" s="4">
        <f>$B7*'BNVP-LDVs-psgr'!X7/'BNVP-LDVs-psgr'!$B7</f>
        <v>546026.58097788156</v>
      </c>
      <c r="Y7" s="4">
        <f>$B7*'BNVP-LDVs-psgr'!Y7/'BNVP-LDVs-psgr'!$B7</f>
        <v>546455.07194313267</v>
      </c>
      <c r="Z7" s="4">
        <f>$B7*'BNVP-LDVs-psgr'!Z7/'BNVP-LDVs-psgr'!$B7</f>
        <v>546867.62739614444</v>
      </c>
      <c r="AA7" s="4">
        <f>$B7*'BNVP-LDVs-psgr'!AA7/'BNVP-LDVs-psgr'!$B7</f>
        <v>547274.38474578923</v>
      </c>
      <c r="AB7" s="4">
        <f>$B7*'BNVP-LDVs-psgr'!AB7/'BNVP-LDVs-psgr'!$B7</f>
        <v>547698.11607394787</v>
      </c>
      <c r="AC7" s="4">
        <f>$B7*'BNVP-LDVs-psgr'!AC7/'BNVP-LDVs-psgr'!$B7</f>
        <v>548106.33222145494</v>
      </c>
      <c r="AD7" s="4">
        <f>$B7*'BNVP-LDVs-psgr'!AD7/'BNVP-LDVs-psgr'!$B7</f>
        <v>548542.7476733973</v>
      </c>
      <c r="AE7" s="4">
        <f>$B7*'BNVP-LDVs-psgr'!AE7/'BNVP-LDVs-psgr'!$B7</f>
        <v>548942.56955185044</v>
      </c>
      <c r="AF7" s="4">
        <f>$B7*'BNVP-LDVs-psgr'!AF7/'BNVP-LDVs-psgr'!$B7</f>
        <v>549098.77218733646</v>
      </c>
      <c r="AG7" s="22"/>
      <c r="AH7" s="22"/>
      <c r="AI7" s="22"/>
      <c r="AJ7" s="22"/>
    </row>
    <row r="8" spans="1:36" s="5" customFormat="1" x14ac:dyDescent="0.2">
      <c r="A8" s="5" t="s">
        <v>217</v>
      </c>
      <c r="B8" s="22">
        <f>B$5*('BNVP-LDVs-psgr'!B8/'BNVP-LDVs-psgr'!B$4)</f>
        <v>1014672.1298941259</v>
      </c>
      <c r="C8" s="4">
        <f>$B8*'BNVP-LDVs-psgr'!C8/'BNVP-LDVs-psgr'!$B8</f>
        <v>992268.75957603322</v>
      </c>
      <c r="D8" s="4">
        <f>$B8*'BNVP-LDVs-psgr'!D8/'BNVP-LDVs-psgr'!$B8</f>
        <v>973007.30591241701</v>
      </c>
      <c r="E8" s="4">
        <f>$B8*'BNVP-LDVs-psgr'!E8/'BNVP-LDVs-psgr'!$B8</f>
        <v>955963.44977976335</v>
      </c>
      <c r="F8" s="4">
        <f>$B8*'BNVP-LDVs-psgr'!F8/'BNVP-LDVs-psgr'!$B8</f>
        <v>936839.62345570931</v>
      </c>
      <c r="G8" s="4">
        <f>$B8*'BNVP-LDVs-psgr'!G8/'BNVP-LDVs-psgr'!$B8</f>
        <v>917623.47534670227</v>
      </c>
      <c r="H8" s="4">
        <f>$B8*'BNVP-LDVs-psgr'!H8/'BNVP-LDVs-psgr'!$B8</f>
        <v>899977.2022653711</v>
      </c>
      <c r="I8" s="4">
        <f>$B8*'BNVP-LDVs-psgr'!I8/'BNVP-LDVs-psgr'!$B8</f>
        <v>884441.73891211243</v>
      </c>
      <c r="J8" s="4">
        <f>$B8*'BNVP-LDVs-psgr'!J8/'BNVP-LDVs-psgr'!$B8</f>
        <v>869534.77391456219</v>
      </c>
      <c r="K8" s="4">
        <f>$B8*'BNVP-LDVs-psgr'!K8/'BNVP-LDVs-psgr'!$B8</f>
        <v>855348.00539147202</v>
      </c>
      <c r="L8" s="4">
        <f>$B8*'BNVP-LDVs-psgr'!L8/'BNVP-LDVs-psgr'!$B8</f>
        <v>841921.32302549819</v>
      </c>
      <c r="M8" s="4">
        <f>$B8*'BNVP-LDVs-psgr'!M8/'BNVP-LDVs-psgr'!$B8</f>
        <v>828885.24284407322</v>
      </c>
      <c r="N8" s="4">
        <f>$B8*'BNVP-LDVs-psgr'!N8/'BNVP-LDVs-psgr'!$B8</f>
        <v>816651.28249497991</v>
      </c>
      <c r="O8" s="4">
        <f>$B8*'BNVP-LDVs-psgr'!O8/'BNVP-LDVs-psgr'!$B8</f>
        <v>804933.68372510851</v>
      </c>
      <c r="P8" s="4">
        <f>$B8*'BNVP-LDVs-psgr'!P8/'BNVP-LDVs-psgr'!$B8</f>
        <v>793527.48428465473</v>
      </c>
      <c r="Q8" s="4">
        <f>$B8*'BNVP-LDVs-psgr'!Q8/'BNVP-LDVs-psgr'!$B8</f>
        <v>782463.24961403268</v>
      </c>
      <c r="R8" s="4">
        <f>$B8*'BNVP-LDVs-psgr'!R8/'BNVP-LDVs-psgr'!$B8</f>
        <v>772038.07622555608</v>
      </c>
      <c r="S8" s="4">
        <f>$B8*'BNVP-LDVs-psgr'!S8/'BNVP-LDVs-psgr'!$B8</f>
        <v>762084.18078327691</v>
      </c>
      <c r="T8" s="4">
        <f>$B8*'BNVP-LDVs-psgr'!T8/'BNVP-LDVs-psgr'!$B8</f>
        <v>752573.82209932315</v>
      </c>
      <c r="U8" s="4">
        <f>$B8*'BNVP-LDVs-psgr'!U8/'BNVP-LDVs-psgr'!$B8</f>
        <v>743488.1355696813</v>
      </c>
      <c r="V8" s="4">
        <f>$B8*'BNVP-LDVs-psgr'!V8/'BNVP-LDVs-psgr'!$B8</f>
        <v>734883.57891130226</v>
      </c>
      <c r="W8" s="4">
        <f>$B8*'BNVP-LDVs-psgr'!W8/'BNVP-LDVs-psgr'!$B8</f>
        <v>726679.99747254374</v>
      </c>
      <c r="X8" s="4">
        <f>$B8*'BNVP-LDVs-psgr'!X8/'BNVP-LDVs-psgr'!$B8</f>
        <v>718842.81644948828</v>
      </c>
      <c r="Y8" s="4">
        <f>$B8*'BNVP-LDVs-psgr'!Y8/'BNVP-LDVs-psgr'!$B8</f>
        <v>711408.4680084209</v>
      </c>
      <c r="Z8" s="4">
        <f>$B8*'BNVP-LDVs-psgr'!Z8/'BNVP-LDVs-psgr'!$B8</f>
        <v>704308.4664153629</v>
      </c>
      <c r="AA8" s="4">
        <f>$B8*'BNVP-LDVs-psgr'!AA8/'BNVP-LDVs-psgr'!$B8</f>
        <v>697554.36593683949</v>
      </c>
      <c r="AB8" s="4">
        <f>$B8*'BNVP-LDVs-psgr'!AB8/'BNVP-LDVs-psgr'!$B8</f>
        <v>691057.514854418</v>
      </c>
      <c r="AC8" s="4">
        <f>$B8*'BNVP-LDVs-psgr'!AC8/'BNVP-LDVs-psgr'!$B8</f>
        <v>684914.97220241139</v>
      </c>
      <c r="AD8" s="4">
        <f>$B8*'BNVP-LDVs-psgr'!AD8/'BNVP-LDVs-psgr'!$B8</f>
        <v>679043.37226905336</v>
      </c>
      <c r="AE8" s="4">
        <f>$B8*'BNVP-LDVs-psgr'!AE8/'BNVP-LDVs-psgr'!$B8</f>
        <v>673489.64607114764</v>
      </c>
      <c r="AF8" s="4">
        <f>$B8*'BNVP-LDVs-psgr'!AF8/'BNVP-LDVs-psgr'!$B8</f>
        <v>667895.64736773551</v>
      </c>
      <c r="AG8" s="22"/>
      <c r="AH8" s="22"/>
      <c r="AI8" s="22"/>
      <c r="AJ8" s="2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3"/>
  </sheetPr>
  <dimension ref="A1:AJ8"/>
  <sheetViews>
    <sheetView workbookViewId="0">
      <selection activeCell="C7" sqref="C7:AF7"/>
    </sheetView>
  </sheetViews>
  <sheetFormatPr baseColWidth="10" defaultColWidth="8.83203125" defaultRowHeight="15" x14ac:dyDescent="0.2"/>
  <cols>
    <col min="1" max="1" width="24.33203125" customWidth="1"/>
  </cols>
  <sheetData>
    <row r="1" spans="1:36" x14ac:dyDescent="0.2">
      <c r="A1" s="1" t="s">
        <v>233</v>
      </c>
      <c r="B1">
        <f>'AEO 53'!E1</f>
        <v>2020</v>
      </c>
      <c r="C1">
        <f>'AEO 53'!F1</f>
        <v>2021</v>
      </c>
      <c r="D1">
        <f>'AEO 53'!G1</f>
        <v>2022</v>
      </c>
      <c r="E1">
        <f>'AEO 53'!H1</f>
        <v>2023</v>
      </c>
      <c r="F1">
        <f>'AEO 53'!I1</f>
        <v>2024</v>
      </c>
      <c r="G1">
        <f>'AEO 53'!J1</f>
        <v>2025</v>
      </c>
      <c r="H1">
        <f>'AEO 53'!K1</f>
        <v>2026</v>
      </c>
      <c r="I1">
        <f>'AEO 53'!L1</f>
        <v>2027</v>
      </c>
      <c r="J1">
        <f>'AEO 53'!M1</f>
        <v>2028</v>
      </c>
      <c r="K1">
        <f>'AEO 53'!N1</f>
        <v>2029</v>
      </c>
      <c r="L1">
        <f>'AEO 53'!O1</f>
        <v>2030</v>
      </c>
      <c r="M1">
        <f>'AEO 53'!P1</f>
        <v>2031</v>
      </c>
      <c r="N1">
        <f>'AEO 53'!Q1</f>
        <v>2032</v>
      </c>
      <c r="O1">
        <f>'AEO 53'!R1</f>
        <v>2033</v>
      </c>
      <c r="P1">
        <f>'AEO 53'!S1</f>
        <v>2034</v>
      </c>
      <c r="Q1">
        <f>'AEO 53'!T1</f>
        <v>2035</v>
      </c>
      <c r="R1">
        <f>'AEO 53'!U1</f>
        <v>2036</v>
      </c>
      <c r="S1">
        <f>'AEO 53'!V1</f>
        <v>2037</v>
      </c>
      <c r="T1">
        <f>'AEO 53'!W1</f>
        <v>2038</v>
      </c>
      <c r="U1">
        <f>'AEO 53'!X1</f>
        <v>2039</v>
      </c>
      <c r="V1">
        <f>'AEO 53'!Y1</f>
        <v>2040</v>
      </c>
      <c r="W1">
        <f>'AEO 53'!Z1</f>
        <v>2041</v>
      </c>
      <c r="X1">
        <f>'AEO 53'!AA1</f>
        <v>2042</v>
      </c>
      <c r="Y1">
        <f>'AEO 53'!AB1</f>
        <v>2043</v>
      </c>
      <c r="Z1">
        <f>'AEO 53'!AC1</f>
        <v>2044</v>
      </c>
      <c r="AA1">
        <f>'AEO 53'!AD1</f>
        <v>2045</v>
      </c>
      <c r="AB1">
        <f>'AEO 53'!AE1</f>
        <v>2046</v>
      </c>
      <c r="AC1">
        <f>'AEO 53'!AF1</f>
        <v>2047</v>
      </c>
      <c r="AD1">
        <f>'AEO 53'!AG1</f>
        <v>2048</v>
      </c>
      <c r="AE1">
        <f>'AEO 53'!AH1</f>
        <v>2049</v>
      </c>
      <c r="AF1">
        <f>'AEO 53'!AI1</f>
        <v>2050</v>
      </c>
    </row>
    <row r="2" spans="1:36" x14ac:dyDescent="0.2">
      <c r="A2" t="s">
        <v>0</v>
      </c>
      <c r="B2" s="4">
        <f>'Freight HDVs'!N7*cpi_2020to2012</f>
        <v>202039.45543272892</v>
      </c>
      <c r="C2" s="4">
        <f>$B$2*'BNVP-LDVs-psgr'!C2/'BNVP-LDVs-psgr'!$B$2</f>
        <v>200096.30070403111</v>
      </c>
      <c r="D2" s="4">
        <f>$B$2*'BNVP-LDVs-psgr'!D2/'BNVP-LDVs-psgr'!$B$2</f>
        <v>200522.14653501948</v>
      </c>
      <c r="E2" s="4">
        <f>$B$2*'BNVP-LDVs-psgr'!E2/'BNVP-LDVs-psgr'!$B$2</f>
        <v>200021.38276930712</v>
      </c>
      <c r="F2" s="4">
        <f>$B$2*'BNVP-LDVs-psgr'!F2/'BNVP-LDVs-psgr'!$B$2</f>
        <v>199375.60717928217</v>
      </c>
      <c r="G2" s="4">
        <f>$B$2*'BNVP-LDVs-psgr'!G2/'BNVP-LDVs-psgr'!$B$2</f>
        <v>198866.85022703631</v>
      </c>
      <c r="H2" s="4">
        <f>$B$2*'BNVP-LDVs-psgr'!H2/'BNVP-LDVs-psgr'!$B$2</f>
        <v>198135.05188799277</v>
      </c>
      <c r="I2" s="4">
        <f>$B$2*'BNVP-LDVs-psgr'!I2/'BNVP-LDVs-psgr'!$B$2</f>
        <v>197293.1663385673</v>
      </c>
      <c r="J2" s="4">
        <f>$B$2*'BNVP-LDVs-psgr'!J2/'BNVP-LDVs-psgr'!$B$2</f>
        <v>196584.98139909314</v>
      </c>
      <c r="K2" s="4">
        <f>$B$2*'BNVP-LDVs-psgr'!K2/'BNVP-LDVs-psgr'!$B$2</f>
        <v>196010.85716282151</v>
      </c>
      <c r="L2" s="4">
        <f>$B$2*'BNVP-LDVs-psgr'!L2/'BNVP-LDVs-psgr'!$B$2</f>
        <v>195586.22607779174</v>
      </c>
      <c r="M2" s="4">
        <f>$B$2*'BNVP-LDVs-psgr'!M2/'BNVP-LDVs-psgr'!$B$2</f>
        <v>195305.82760008419</v>
      </c>
      <c r="N2" s="4">
        <f>$B$2*'BNVP-LDVs-psgr'!N2/'BNVP-LDVs-psgr'!$B$2</f>
        <v>194997.13730645657</v>
      </c>
      <c r="O2" s="4">
        <f>$B$2*'BNVP-LDVs-psgr'!O2/'BNVP-LDVs-psgr'!$B$2</f>
        <v>194760.91772666172</v>
      </c>
      <c r="P2" s="4">
        <f>$B$2*'BNVP-LDVs-psgr'!P2/'BNVP-LDVs-psgr'!$B$2</f>
        <v>194416.9356421686</v>
      </c>
      <c r="Q2" s="4">
        <f>$B$2*'BNVP-LDVs-psgr'!Q2/'BNVP-LDVs-psgr'!$B$2</f>
        <v>194127.40523860385</v>
      </c>
      <c r="R2" s="4">
        <f>$B$2*'BNVP-LDVs-psgr'!R2/'BNVP-LDVs-psgr'!$B$2</f>
        <v>193822.32085931918</v>
      </c>
      <c r="S2" s="4">
        <f>$B$2*'BNVP-LDVs-psgr'!S2/'BNVP-LDVs-psgr'!$B$2</f>
        <v>193558.6398584042</v>
      </c>
      <c r="T2" s="4">
        <f>$B$2*'BNVP-LDVs-psgr'!T2/'BNVP-LDVs-psgr'!$B$2</f>
        <v>193336.55777186062</v>
      </c>
      <c r="U2" s="4">
        <f>$B$2*'BNVP-LDVs-psgr'!U2/'BNVP-LDVs-psgr'!$B$2</f>
        <v>193170.58321398008</v>
      </c>
      <c r="V2" s="4">
        <f>$B$2*'BNVP-LDVs-psgr'!V2/'BNVP-LDVs-psgr'!$B$2</f>
        <v>193030.14227579199</v>
      </c>
      <c r="W2" s="4">
        <f>$B$2*'BNVP-LDVs-psgr'!W2/'BNVP-LDVs-psgr'!$B$2</f>
        <v>193208.94281787501</v>
      </c>
      <c r="X2" s="4">
        <f>$B$2*'BNVP-LDVs-psgr'!X2/'BNVP-LDVs-psgr'!$B$2</f>
        <v>193366.43748832709</v>
      </c>
      <c r="Y2" s="4">
        <f>$B$2*'BNVP-LDVs-psgr'!Y2/'BNVP-LDVs-psgr'!$B$2</f>
        <v>193502.49430456336</v>
      </c>
      <c r="Z2" s="4">
        <f>$B$2*'BNVP-LDVs-psgr'!Z2/'BNVP-LDVs-psgr'!$B$2</f>
        <v>193625.27482928851</v>
      </c>
      <c r="AA2" s="4">
        <f>$B$2*'BNVP-LDVs-psgr'!AA2/'BNVP-LDVs-psgr'!$B$2</f>
        <v>193741.65321664899</v>
      </c>
      <c r="AB2" s="4">
        <f>$B$2*'BNVP-LDVs-psgr'!AB2/'BNVP-LDVs-psgr'!$B$2</f>
        <v>193867.59511082113</v>
      </c>
      <c r="AC2" s="4">
        <f>$B$2*'BNVP-LDVs-psgr'!AC2/'BNVP-LDVs-psgr'!$B$2</f>
        <v>193981.20743618099</v>
      </c>
      <c r="AD2" s="4">
        <f>$B$2*'BNVP-LDVs-psgr'!AD2/'BNVP-LDVs-psgr'!$B$2</f>
        <v>194106.27445100655</v>
      </c>
      <c r="AE2" s="4">
        <f>$B$2*'BNVP-LDVs-psgr'!AE2/'BNVP-LDVs-psgr'!$B$2</f>
        <v>194219.94941141791</v>
      </c>
      <c r="AF2" s="4">
        <f>$B$2*'BNVP-LDVs-psgr'!AF2/'BNVP-LDVs-psgr'!$B$2</f>
        <v>194292.68101775722</v>
      </c>
      <c r="AG2" s="4"/>
      <c r="AH2" s="4"/>
      <c r="AI2" s="4"/>
      <c r="AJ2" s="4"/>
    </row>
    <row r="3" spans="1:36" x14ac:dyDescent="0.2">
      <c r="A3" t="s">
        <v>1</v>
      </c>
      <c r="B3" s="4">
        <f>'Freight HDVs'!P3*cpi_2020to2012</f>
        <v>205176.02530693961</v>
      </c>
      <c r="C3" s="4">
        <f>$B$3*'BNVP-LDVs-psgr'!C3/'BNVP-LDVs-psgr'!$B$3</f>
        <v>202475.26190958652</v>
      </c>
      <c r="D3" s="4">
        <f>$B$3*'BNVP-LDVs-psgr'!D3/'BNVP-LDVs-psgr'!$B$3</f>
        <v>203454.54614871528</v>
      </c>
      <c r="E3" s="4">
        <f>$B$3*'BNVP-LDVs-psgr'!E3/'BNVP-LDVs-psgr'!$B$3</f>
        <v>204641.78537593901</v>
      </c>
      <c r="F3" s="4">
        <f>$B$3*'BNVP-LDVs-psgr'!F3/'BNVP-LDVs-psgr'!$B$3</f>
        <v>205575.27545865974</v>
      </c>
      <c r="G3" s="4">
        <f>$B$3*'BNVP-LDVs-psgr'!G3/'BNVP-LDVs-psgr'!$B$3</f>
        <v>206599.55838734642</v>
      </c>
      <c r="H3" s="4">
        <f>$B$3*'BNVP-LDVs-psgr'!H3/'BNVP-LDVs-psgr'!$B$3</f>
        <v>207655.00998542694</v>
      </c>
      <c r="I3" s="4">
        <f>$B$3*'BNVP-LDVs-psgr'!I3/'BNVP-LDVs-psgr'!$B$3</f>
        <v>207910.37602544224</v>
      </c>
      <c r="J3" s="4">
        <f>$B$3*'BNVP-LDVs-psgr'!J3/'BNVP-LDVs-psgr'!$B$3</f>
        <v>208275.87217693878</v>
      </c>
      <c r="K3" s="4">
        <f>$B$3*'BNVP-LDVs-psgr'!K3/'BNVP-LDVs-psgr'!$B$3</f>
        <v>208560.69927399018</v>
      </c>
      <c r="L3" s="4">
        <f>$B$3*'BNVP-LDVs-psgr'!L3/'BNVP-LDVs-psgr'!$B$3</f>
        <v>208592.13728653255</v>
      </c>
      <c r="M3" s="4">
        <f>$B$3*'BNVP-LDVs-psgr'!M3/'BNVP-LDVs-psgr'!$B$3</f>
        <v>209251.1612504271</v>
      </c>
      <c r="N3" s="4">
        <f>$B$3*'BNVP-LDVs-psgr'!N3/'BNVP-LDVs-psgr'!$B$3</f>
        <v>209440.5783257143</v>
      </c>
      <c r="O3" s="4">
        <f>$B$3*'BNVP-LDVs-psgr'!O3/'BNVP-LDVs-psgr'!$B$3</f>
        <v>209786.93055474586</v>
      </c>
      <c r="P3" s="4">
        <f>$B$3*'BNVP-LDVs-psgr'!P3/'BNVP-LDVs-psgr'!$B$3</f>
        <v>209912.90529779403</v>
      </c>
      <c r="Q3" s="4">
        <f>$B$3*'BNVP-LDVs-psgr'!Q3/'BNVP-LDVs-psgr'!$B$3</f>
        <v>210319.457939707</v>
      </c>
      <c r="R3" s="4">
        <f>$B$3*'BNVP-LDVs-psgr'!R3/'BNVP-LDVs-psgr'!$B$3</f>
        <v>210446.19277190088</v>
      </c>
      <c r="S3" s="4">
        <f>$B$3*'BNVP-LDVs-psgr'!S3/'BNVP-LDVs-psgr'!$B$3</f>
        <v>210595.55251013488</v>
      </c>
      <c r="T3" s="4">
        <f>$B$3*'BNVP-LDVs-psgr'!T3/'BNVP-LDVs-psgr'!$B$3</f>
        <v>210769.26603780227</v>
      </c>
      <c r="U3" s="4">
        <f>$B$3*'BNVP-LDVs-psgr'!U3/'BNVP-LDVs-psgr'!$B$3</f>
        <v>211019.87778678047</v>
      </c>
      <c r="V3" s="4">
        <f>$B$3*'BNVP-LDVs-psgr'!V3/'BNVP-LDVs-psgr'!$B$3</f>
        <v>211155.66853080606</v>
      </c>
      <c r="W3" s="4">
        <f>$B$3*'BNVP-LDVs-psgr'!W3/'BNVP-LDVs-psgr'!$B$3</f>
        <v>211344.91519569393</v>
      </c>
      <c r="X3" s="4">
        <f>$B$3*'BNVP-LDVs-psgr'!X3/'BNVP-LDVs-psgr'!$B$3</f>
        <v>211555.36899427816</v>
      </c>
      <c r="Y3" s="4">
        <f>$B$3*'BNVP-LDVs-psgr'!Y3/'BNVP-LDVs-psgr'!$B$3</f>
        <v>211710.67046101508</v>
      </c>
      <c r="Z3" s="4">
        <f>$B$3*'BNVP-LDVs-psgr'!Z3/'BNVP-LDVs-psgr'!$B$3</f>
        <v>211869.87336913208</v>
      </c>
      <c r="AA3" s="4">
        <f>$B$3*'BNVP-LDVs-psgr'!AA3/'BNVP-LDVs-psgr'!$B$3</f>
        <v>212013.19157122323</v>
      </c>
      <c r="AB3" s="4">
        <f>$B$3*'BNVP-LDVs-psgr'!AB3/'BNVP-LDVs-psgr'!$B$3</f>
        <v>212241.59615690191</v>
      </c>
      <c r="AC3" s="4">
        <f>$B$3*'BNVP-LDVs-psgr'!AC3/'BNVP-LDVs-psgr'!$B$3</f>
        <v>212390.48142911508</v>
      </c>
      <c r="AD3" s="4">
        <f>$B$3*'BNVP-LDVs-psgr'!AD3/'BNVP-LDVs-psgr'!$B$3</f>
        <v>212589.88917379867</v>
      </c>
      <c r="AE3" s="4">
        <f>$B$3*'BNVP-LDVs-psgr'!AE3/'BNVP-LDVs-psgr'!$B$3</f>
        <v>212698.45472950194</v>
      </c>
      <c r="AF3" s="4">
        <f>$B$3*'BNVP-LDVs-psgr'!AF3/'BNVP-LDVs-psgr'!$B$3</f>
        <v>212770.4903778919</v>
      </c>
      <c r="AG3" s="4"/>
      <c r="AH3" s="4"/>
      <c r="AI3" s="4"/>
      <c r="AJ3" s="4"/>
    </row>
    <row r="4" spans="1:36" x14ac:dyDescent="0.2">
      <c r="A4" t="s">
        <v>2</v>
      </c>
      <c r="B4" s="4">
        <f>B5</f>
        <v>110888.83393673376</v>
      </c>
      <c r="C4" s="4">
        <f t="shared" ref="C4:AF4" si="0">C5</f>
        <v>110888.83393673376</v>
      </c>
      <c r="D4" s="4">
        <f t="shared" si="0"/>
        <v>110888.83393673376</v>
      </c>
      <c r="E4" s="4">
        <f t="shared" si="0"/>
        <v>110888.83393673376</v>
      </c>
      <c r="F4" s="4">
        <f t="shared" si="0"/>
        <v>110888.83393673376</v>
      </c>
      <c r="G4" s="4">
        <f t="shared" si="0"/>
        <v>110888.83393673376</v>
      </c>
      <c r="H4" s="4">
        <f t="shared" si="0"/>
        <v>110888.83393673376</v>
      </c>
      <c r="I4" s="4">
        <f t="shared" si="0"/>
        <v>110888.83393673376</v>
      </c>
      <c r="J4" s="4">
        <f t="shared" si="0"/>
        <v>110888.83393673376</v>
      </c>
      <c r="K4" s="4">
        <f t="shared" si="0"/>
        <v>110888.83393673376</v>
      </c>
      <c r="L4" s="4">
        <f t="shared" si="0"/>
        <v>110888.83393673376</v>
      </c>
      <c r="M4" s="4">
        <f t="shared" si="0"/>
        <v>110888.83393673376</v>
      </c>
      <c r="N4" s="4">
        <f t="shared" si="0"/>
        <v>110888.83393673376</v>
      </c>
      <c r="O4" s="4">
        <f t="shared" si="0"/>
        <v>110888.83393673376</v>
      </c>
      <c r="P4" s="4">
        <f t="shared" si="0"/>
        <v>110888.83393673376</v>
      </c>
      <c r="Q4" s="4">
        <f t="shared" si="0"/>
        <v>110888.83393673376</v>
      </c>
      <c r="R4" s="4">
        <f t="shared" si="0"/>
        <v>110888.83393673376</v>
      </c>
      <c r="S4" s="4">
        <f t="shared" si="0"/>
        <v>110888.83393673376</v>
      </c>
      <c r="T4" s="4">
        <f t="shared" si="0"/>
        <v>110888.83393673376</v>
      </c>
      <c r="U4" s="4">
        <f t="shared" si="0"/>
        <v>110888.83393673376</v>
      </c>
      <c r="V4" s="4">
        <f t="shared" si="0"/>
        <v>110888.83393673376</v>
      </c>
      <c r="W4" s="4">
        <f t="shared" si="0"/>
        <v>110888.83393673376</v>
      </c>
      <c r="X4" s="4">
        <f t="shared" si="0"/>
        <v>110888.83393673376</v>
      </c>
      <c r="Y4" s="4">
        <f t="shared" si="0"/>
        <v>110888.83393673376</v>
      </c>
      <c r="Z4" s="4">
        <f t="shared" si="0"/>
        <v>110888.83393673376</v>
      </c>
      <c r="AA4" s="4">
        <f t="shared" si="0"/>
        <v>110888.83393673376</v>
      </c>
      <c r="AB4" s="4">
        <f t="shared" si="0"/>
        <v>110888.83393673376</v>
      </c>
      <c r="AC4" s="4">
        <f t="shared" si="0"/>
        <v>110888.83393673376</v>
      </c>
      <c r="AD4" s="4">
        <f t="shared" si="0"/>
        <v>110888.83393673376</v>
      </c>
      <c r="AE4" s="4">
        <f t="shared" si="0"/>
        <v>110888.83393673376</v>
      </c>
      <c r="AF4" s="4">
        <f t="shared" si="0"/>
        <v>110888.83393673376</v>
      </c>
      <c r="AG4" s="4"/>
      <c r="AH4" s="4"/>
      <c r="AI4" s="4"/>
      <c r="AJ4" s="4"/>
    </row>
    <row r="5" spans="1:36" x14ac:dyDescent="0.2">
      <c r="A5" t="s">
        <v>3</v>
      </c>
      <c r="B5" s="22">
        <f>125000*cpi_2020to2012</f>
        <v>110888.83393673376</v>
      </c>
      <c r="C5" s="4">
        <f>$B5*('BNVP-LDVs-frgt'!C$5/'BNVP-LDVs-frgt'!$B$5)</f>
        <v>110888.83393673376</v>
      </c>
      <c r="D5" s="4">
        <f>$B5*('BNVP-LDVs-frgt'!C$5/'BNVP-LDVs-frgt'!$B$5)</f>
        <v>110888.83393673376</v>
      </c>
      <c r="E5" s="4">
        <f>$B5*('BNVP-LDVs-frgt'!E$5/'BNVP-LDVs-frgt'!$B$5)</f>
        <v>110888.83393673376</v>
      </c>
      <c r="F5" s="4">
        <f>$B5*('BNVP-LDVs-frgt'!F$5/'BNVP-LDVs-frgt'!$B$5)</f>
        <v>110888.83393673376</v>
      </c>
      <c r="G5" s="4">
        <f>$B5*('BNVP-LDVs-frgt'!G$5/'BNVP-LDVs-frgt'!$B$5)</f>
        <v>110888.83393673376</v>
      </c>
      <c r="H5" s="4">
        <f>$B5*('BNVP-LDVs-frgt'!H$5/'BNVP-LDVs-frgt'!$B$5)</f>
        <v>110888.83393673376</v>
      </c>
      <c r="I5" s="4">
        <f>$B5*('BNVP-LDVs-frgt'!I$5/'BNVP-LDVs-frgt'!$B$5)</f>
        <v>110888.83393673376</v>
      </c>
      <c r="J5" s="4">
        <f>$B5*('BNVP-LDVs-frgt'!J$5/'BNVP-LDVs-frgt'!$B$5)</f>
        <v>110888.83393673376</v>
      </c>
      <c r="K5" s="4">
        <f>$B5*('BNVP-LDVs-frgt'!K$5/'BNVP-LDVs-frgt'!$B$5)</f>
        <v>110888.83393673376</v>
      </c>
      <c r="L5" s="4">
        <f>$B5*('BNVP-LDVs-frgt'!L$5/'BNVP-LDVs-frgt'!$B$5)</f>
        <v>110888.83393673376</v>
      </c>
      <c r="M5" s="4">
        <f>$B5*('BNVP-LDVs-frgt'!M$5/'BNVP-LDVs-frgt'!$B$5)</f>
        <v>110888.83393673376</v>
      </c>
      <c r="N5" s="4">
        <f>$B5*('BNVP-LDVs-frgt'!N$5/'BNVP-LDVs-frgt'!$B$5)</f>
        <v>110888.83393673376</v>
      </c>
      <c r="O5" s="4">
        <f>$B5*('BNVP-LDVs-frgt'!O$5/'BNVP-LDVs-frgt'!$B$5)</f>
        <v>110888.83393673376</v>
      </c>
      <c r="P5" s="4">
        <f>$B5*('BNVP-LDVs-frgt'!P$5/'BNVP-LDVs-frgt'!$B$5)</f>
        <v>110888.83393673376</v>
      </c>
      <c r="Q5" s="4">
        <f>$B5*('BNVP-LDVs-frgt'!Q$5/'BNVP-LDVs-frgt'!$B$5)</f>
        <v>110888.83393673376</v>
      </c>
      <c r="R5" s="4">
        <f>$B5*('BNVP-LDVs-frgt'!R$5/'BNVP-LDVs-frgt'!$B$5)</f>
        <v>110888.83393673376</v>
      </c>
      <c r="S5" s="4">
        <f>$B5*('BNVP-LDVs-frgt'!S$5/'BNVP-LDVs-frgt'!$B$5)</f>
        <v>110888.83393673376</v>
      </c>
      <c r="T5" s="4">
        <f>$B5*('BNVP-LDVs-frgt'!T$5/'BNVP-LDVs-frgt'!$B$5)</f>
        <v>110888.83393673376</v>
      </c>
      <c r="U5" s="4">
        <f>$B5*('BNVP-LDVs-frgt'!U$5/'BNVP-LDVs-frgt'!$B$5)</f>
        <v>110888.83393673376</v>
      </c>
      <c r="V5" s="4">
        <f>$B5*('BNVP-LDVs-frgt'!V$5/'BNVP-LDVs-frgt'!$B$5)</f>
        <v>110888.83393673376</v>
      </c>
      <c r="W5" s="4">
        <f>$B5*('BNVP-LDVs-frgt'!W$5/'BNVP-LDVs-frgt'!$B$5)</f>
        <v>110888.83393673376</v>
      </c>
      <c r="X5" s="4">
        <f>$B5*('BNVP-LDVs-frgt'!X$5/'BNVP-LDVs-frgt'!$B$5)</f>
        <v>110888.83393673376</v>
      </c>
      <c r="Y5" s="4">
        <f>$B5*('BNVP-LDVs-frgt'!Y$5/'BNVP-LDVs-frgt'!$B$5)</f>
        <v>110888.83393673376</v>
      </c>
      <c r="Z5" s="4">
        <f>$B5*('BNVP-LDVs-frgt'!Z$5/'BNVP-LDVs-frgt'!$B$5)</f>
        <v>110888.83393673376</v>
      </c>
      <c r="AA5" s="4">
        <f>$B5*('BNVP-LDVs-frgt'!AA$5/'BNVP-LDVs-frgt'!$B$5)</f>
        <v>110888.83393673376</v>
      </c>
      <c r="AB5" s="4">
        <f>$B5*('BNVP-LDVs-frgt'!AB$5/'BNVP-LDVs-frgt'!$B$5)</f>
        <v>110888.83393673376</v>
      </c>
      <c r="AC5" s="4">
        <f>$B5*('BNVP-LDVs-frgt'!AC$5/'BNVP-LDVs-frgt'!$B$5)</f>
        <v>110888.83393673376</v>
      </c>
      <c r="AD5" s="4">
        <f>$B5*('BNVP-LDVs-frgt'!AD$5/'BNVP-LDVs-frgt'!$B$5)</f>
        <v>110888.83393673376</v>
      </c>
      <c r="AE5" s="4">
        <f>$B5*('BNVP-LDVs-frgt'!AE$5/'BNVP-LDVs-frgt'!$B$5)</f>
        <v>110888.83393673376</v>
      </c>
      <c r="AF5" s="4">
        <f>$B5*('BNVP-LDVs-frgt'!AF$5/'BNVP-LDVs-frgt'!$B$5)</f>
        <v>110888.83393673376</v>
      </c>
    </row>
    <row r="6" spans="1:36" x14ac:dyDescent="0.2">
      <c r="A6" t="s">
        <v>4</v>
      </c>
      <c r="B6" s="4">
        <f>'Freight HDVs'!P5*cpi_2020to2012</f>
        <v>355097.72878940206</v>
      </c>
      <c r="C6" s="4">
        <f>$B$6*'BNVP-LDVs-psgr'!C6/'BNVP-LDVs-psgr'!$B$6</f>
        <v>347088.93707891653</v>
      </c>
      <c r="D6" s="4">
        <f>C6*'BNVP-LDVs-psgr'!D6/'BNVP-LDVs-psgr'!$B$6</f>
        <v>339047.31653155008</v>
      </c>
      <c r="E6" s="4">
        <f>D6*'BNVP-LDVs-psgr'!E6/'BNVP-LDVs-psgr'!$B$6</f>
        <v>330778.76968768897</v>
      </c>
      <c r="F6" s="4">
        <f>E6*'BNVP-LDVs-psgr'!F6/'BNVP-LDVs-psgr'!$B$6</f>
        <v>321707.47568996146</v>
      </c>
      <c r="G6" s="4">
        <f>F6*'BNVP-LDVs-psgr'!G6/'BNVP-LDVs-psgr'!$B$6</f>
        <v>315128.26566581143</v>
      </c>
      <c r="H6" s="4">
        <f>G6*'BNVP-LDVs-psgr'!H6/'BNVP-LDVs-psgr'!$B$6</f>
        <v>310225.06191735563</v>
      </c>
      <c r="I6" s="4">
        <f>H6*'BNVP-LDVs-psgr'!I6/'BNVP-LDVs-psgr'!$B$6</f>
        <v>306195.66077055078</v>
      </c>
      <c r="J6" s="4">
        <f>I6*'BNVP-LDVs-psgr'!J6/'BNVP-LDVs-psgr'!$B$6</f>
        <v>303008.86838184373</v>
      </c>
      <c r="K6" s="4">
        <f>J6*'BNVP-LDVs-psgr'!K6/'BNVP-LDVs-psgr'!$B$6</f>
        <v>300535.33672312472</v>
      </c>
      <c r="L6" s="4">
        <f>K6*'BNVP-LDVs-psgr'!L6/'BNVP-LDVs-psgr'!$B$6</f>
        <v>298586.02295386523</v>
      </c>
      <c r="M6" s="4">
        <f>L6*'BNVP-LDVs-psgr'!M6/'BNVP-LDVs-psgr'!$B$6</f>
        <v>297657.62866175029</v>
      </c>
      <c r="N6" s="4">
        <f>M6*'BNVP-LDVs-psgr'!N6/'BNVP-LDVs-psgr'!$B$6</f>
        <v>297480.14363399328</v>
      </c>
      <c r="O6" s="4">
        <f>N6*'BNVP-LDVs-psgr'!O6/'BNVP-LDVs-psgr'!$B$6</f>
        <v>298182.29209069541</v>
      </c>
      <c r="P6" s="4">
        <f>O6*'BNVP-LDVs-psgr'!P6/'BNVP-LDVs-psgr'!$B$6</f>
        <v>299405.90601295675</v>
      </c>
      <c r="Q6" s="4">
        <f>P6*'BNVP-LDVs-psgr'!Q6/'BNVP-LDVs-psgr'!$B$6</f>
        <v>301279.25906645518</v>
      </c>
      <c r="R6" s="4">
        <f>Q6*'BNVP-LDVs-psgr'!R6/'BNVP-LDVs-psgr'!$B$6</f>
        <v>303604.61519491242</v>
      </c>
      <c r="S6" s="4">
        <f>R6*'BNVP-LDVs-psgr'!S6/'BNVP-LDVs-psgr'!$B$6</f>
        <v>306341.0567420373</v>
      </c>
      <c r="T6" s="4">
        <f>S6*'BNVP-LDVs-psgr'!T6/'BNVP-LDVs-psgr'!$B$6</f>
        <v>309461.49657826521</v>
      </c>
      <c r="U6" s="4">
        <f>T6*'BNVP-LDVs-psgr'!U6/'BNVP-LDVs-psgr'!$B$6</f>
        <v>313000.72849309508</v>
      </c>
      <c r="V6" s="4">
        <f>U6*'BNVP-LDVs-psgr'!V6/'BNVP-LDVs-psgr'!$B$6</f>
        <v>316869.06454885326</v>
      </c>
      <c r="W6" s="4">
        <f>V6*'BNVP-LDVs-psgr'!W6/'BNVP-LDVs-psgr'!$B$6</f>
        <v>321249.5173245311</v>
      </c>
      <c r="X6" s="4">
        <f>W6*'BNVP-LDVs-psgr'!X6/'BNVP-LDVs-psgr'!$B$6</f>
        <v>326149.55832832062</v>
      </c>
      <c r="Y6" s="4">
        <f>X6*'BNVP-LDVs-psgr'!Y6/'BNVP-LDVs-psgr'!$B$6</f>
        <v>331553.1153082361</v>
      </c>
      <c r="Z6" s="4">
        <f>Y6*'BNVP-LDVs-psgr'!Z6/'BNVP-LDVs-psgr'!$B$6</f>
        <v>337473.65406679088</v>
      </c>
      <c r="AA6" s="4">
        <f>Z6*'BNVP-LDVs-psgr'!AA6/'BNVP-LDVs-psgr'!$B$6</f>
        <v>343923.66100403399</v>
      </c>
      <c r="AB6" s="4">
        <f>AA6*'BNVP-LDVs-psgr'!AB6/'BNVP-LDVs-psgr'!$B$6</f>
        <v>350979.02401805238</v>
      </c>
      <c r="AC6" s="4">
        <f>AB6*'BNVP-LDVs-psgr'!AC6/'BNVP-LDVs-psgr'!$B$6</f>
        <v>358624.66754938889</v>
      </c>
      <c r="AD6" s="4">
        <f>AC6*'BNVP-LDVs-psgr'!AD6/'BNVP-LDVs-psgr'!$B$6</f>
        <v>366932.75683073374</v>
      </c>
      <c r="AE6" s="4">
        <f>AD6*'BNVP-LDVs-psgr'!AE6/'BNVP-LDVs-psgr'!$B$6</f>
        <v>375888.82459594327</v>
      </c>
      <c r="AF6" s="4">
        <f>AE6*'BNVP-LDVs-psgr'!AF6/'BNVP-LDVs-psgr'!$B$6</f>
        <v>385454.43445209845</v>
      </c>
      <c r="AG6" s="4"/>
      <c r="AH6" s="4"/>
      <c r="AI6" s="4"/>
      <c r="AJ6" s="4"/>
    </row>
    <row r="7" spans="1:36" s="5" customFormat="1" x14ac:dyDescent="0.2">
      <c r="A7" s="5" t="s">
        <v>216</v>
      </c>
      <c r="B7" s="22">
        <f>B3*'BNVP-LDVs-psgr'!B7/'BNVP-LDVs-psgr'!$B$3</f>
        <v>212745.45751179187</v>
      </c>
      <c r="C7" s="22">
        <f>$B$7*'BNVP-LDVs-psgr'!C7/'BNVP-LDVs-psgr'!$B$7</f>
        <v>213606.27696016605</v>
      </c>
      <c r="D7" s="22">
        <f>$B$7*'BNVP-LDVs-psgr'!D7/'BNVP-LDVs-psgr'!$B$7</f>
        <v>213984.26328265795</v>
      </c>
      <c r="E7" s="22">
        <f>$B$7*'BNVP-LDVs-psgr'!E7/'BNVP-LDVs-psgr'!$B$7</f>
        <v>214804.7705449262</v>
      </c>
      <c r="F7" s="22">
        <f>$B$7*'BNVP-LDVs-psgr'!F7/'BNVP-LDVs-psgr'!$B$7</f>
        <v>215845.110919653</v>
      </c>
      <c r="G7" s="22">
        <f>$B$7*'BNVP-LDVs-psgr'!G7/'BNVP-LDVs-psgr'!$B$7</f>
        <v>216740.62343173882</v>
      </c>
      <c r="H7" s="22">
        <f>$B$7*'BNVP-LDVs-psgr'!H7/'BNVP-LDVs-psgr'!$B$7</f>
        <v>217684.17944029634</v>
      </c>
      <c r="I7" s="22">
        <f>$B$7*'BNVP-LDVs-psgr'!I7/'BNVP-LDVs-psgr'!$B$7</f>
        <v>218065.80314112388</v>
      </c>
      <c r="J7" s="22">
        <f>$B$7*'BNVP-LDVs-psgr'!J7/'BNVP-LDVs-psgr'!$B$7</f>
        <v>218364.86086226933</v>
      </c>
      <c r="K7" s="22">
        <f>$B$7*'BNVP-LDVs-psgr'!K7/'BNVP-LDVs-psgr'!$B$7</f>
        <v>218687.27306086631</v>
      </c>
      <c r="L7" s="22">
        <f>$B$7*'BNVP-LDVs-psgr'!L7/'BNVP-LDVs-psgr'!$B$7</f>
        <v>218950.61925236613</v>
      </c>
      <c r="M7" s="22">
        <f>$B$7*'BNVP-LDVs-psgr'!M7/'BNVP-LDVs-psgr'!$B$7</f>
        <v>219272.7605289905</v>
      </c>
      <c r="N7" s="22">
        <f>$B$7*'BNVP-LDVs-psgr'!N7/'BNVP-LDVs-psgr'!$B$7</f>
        <v>219571.64766963469</v>
      </c>
      <c r="O7" s="22">
        <f>$B$7*'BNVP-LDVs-psgr'!O7/'BNVP-LDVs-psgr'!$B$7</f>
        <v>219878.13567673197</v>
      </c>
      <c r="P7" s="22">
        <f>$B$7*'BNVP-LDVs-psgr'!P7/'BNVP-LDVs-psgr'!$B$7</f>
        <v>220073.13427503686</v>
      </c>
      <c r="Q7" s="22">
        <f>$B$7*'BNVP-LDVs-psgr'!Q7/'BNVP-LDVs-psgr'!$B$7</f>
        <v>220289.51564088176</v>
      </c>
      <c r="R7" s="22">
        <f>$B$7*'BNVP-LDVs-psgr'!R7/'BNVP-LDVs-psgr'!$B$7</f>
        <v>220489.5363298266</v>
      </c>
      <c r="S7" s="22">
        <f>$B$7*'BNVP-LDVs-psgr'!S7/'BNVP-LDVs-psgr'!$B$7</f>
        <v>220676.788566545</v>
      </c>
      <c r="T7" s="22">
        <f>$B$7*'BNVP-LDVs-psgr'!T7/'BNVP-LDVs-psgr'!$B$7</f>
        <v>220857.68417105477</v>
      </c>
      <c r="U7" s="22">
        <f>$B$7*'BNVP-LDVs-psgr'!U7/'BNVP-LDVs-psgr'!$B$7</f>
        <v>221050.04880573737</v>
      </c>
      <c r="V7" s="22">
        <f>$B$7*'BNVP-LDVs-psgr'!V7/'BNVP-LDVs-psgr'!$B$7</f>
        <v>221229.9710979753</v>
      </c>
      <c r="W7" s="22">
        <f>$B$7*'BNVP-LDVs-psgr'!W7/'BNVP-LDVs-psgr'!$B$7</f>
        <v>221408.16751690634</v>
      </c>
      <c r="X7" s="22">
        <f>$B$7*'BNVP-LDVs-psgr'!X7/'BNVP-LDVs-psgr'!$B$7</f>
        <v>221590.50302152967</v>
      </c>
      <c r="Y7" s="22">
        <f>$B$7*'BNVP-LDVs-psgr'!Y7/'BNVP-LDVs-psgr'!$B$7</f>
        <v>221764.39479134083</v>
      </c>
      <c r="Z7" s="22">
        <f>$B$7*'BNVP-LDVs-psgr'!Z7/'BNVP-LDVs-psgr'!$B$7</f>
        <v>221931.81955332478</v>
      </c>
      <c r="AA7" s="22">
        <f>$B$7*'BNVP-LDVs-psgr'!AA7/'BNVP-LDVs-psgr'!$B$7</f>
        <v>222096.89130780616</v>
      </c>
      <c r="AB7" s="22">
        <f>$B$7*'BNVP-LDVs-psgr'!AB7/'BNVP-LDVs-psgr'!$B$7</f>
        <v>222268.85150429423</v>
      </c>
      <c r="AC7" s="22">
        <f>$B$7*'BNVP-LDVs-psgr'!AC7/'BNVP-LDVs-psgr'!$B$7</f>
        <v>222434.51527345646</v>
      </c>
      <c r="AD7" s="22">
        <f>$B$7*'BNVP-LDVs-psgr'!AD7/'BNVP-LDVs-psgr'!$B$7</f>
        <v>222611.62298742365</v>
      </c>
      <c r="AE7" s="22">
        <f>$B$7*'BNVP-LDVs-psgr'!AE7/'BNVP-LDVs-psgr'!$B$7</f>
        <v>222773.88016363428</v>
      </c>
      <c r="AF7" s="22">
        <f>$B$7*'BNVP-LDVs-psgr'!AF7/'BNVP-LDVs-psgr'!$B$7</f>
        <v>222837.27088814569</v>
      </c>
      <c r="AG7" s="4"/>
      <c r="AH7" s="4"/>
      <c r="AI7" s="4"/>
      <c r="AJ7" s="22"/>
    </row>
    <row r="8" spans="1:36" s="5" customFormat="1" x14ac:dyDescent="0.2">
      <c r="A8" s="5" t="s">
        <v>217</v>
      </c>
      <c r="B8" s="4">
        <f>'Freight HDVs'!P4*cpi_2020to2012</f>
        <v>431896.16692158609</v>
      </c>
      <c r="C8" s="4">
        <f>$B$8*'BNVP-LDVs-psgr'!C8/'BNVP-LDVs-psgr'!$B$8</f>
        <v>422360.15082196315</v>
      </c>
      <c r="D8" s="4">
        <f>$B$8*'BNVP-LDVs-psgr'!D8/'BNVP-LDVs-psgr'!$B$8</f>
        <v>414161.49456487095</v>
      </c>
      <c r="E8" s="4">
        <f>$B$8*'BNVP-LDVs-psgr'!E8/'BNVP-LDVs-psgr'!$B$8</f>
        <v>406906.76082735893</v>
      </c>
      <c r="F8" s="4">
        <f>$B$8*'BNVP-LDVs-psgr'!F8/'BNVP-LDVs-psgr'!$B$8</f>
        <v>398766.68577957485</v>
      </c>
      <c r="G8" s="4">
        <f>$B$8*'BNVP-LDVs-psgr'!G8/'BNVP-LDVs-psgr'!$B$8</f>
        <v>390587.31387532875</v>
      </c>
      <c r="H8" s="4">
        <f>$B$8*'BNVP-LDVs-psgr'!H8/'BNVP-LDVs-psgr'!$B$8</f>
        <v>383076.16078484838</v>
      </c>
      <c r="I8" s="4">
        <f>$B$8*'BNVP-LDVs-psgr'!I8/'BNVP-LDVs-psgr'!$B$8</f>
        <v>376463.47588305327</v>
      </c>
      <c r="J8" s="4">
        <f>$B$8*'BNVP-LDVs-psgr'!J8/'BNVP-LDVs-psgr'!$B$8</f>
        <v>370118.31191018649</v>
      </c>
      <c r="K8" s="4">
        <f>$B$8*'BNVP-LDVs-psgr'!K8/'BNVP-LDVs-psgr'!$B$8</f>
        <v>364079.70025859243</v>
      </c>
      <c r="L8" s="4">
        <f>$B$8*'BNVP-LDVs-psgr'!L8/'BNVP-LDVs-psgr'!$B$8</f>
        <v>358364.62001001713</v>
      </c>
      <c r="M8" s="4">
        <f>$B$8*'BNVP-LDVs-psgr'!M8/'BNVP-LDVs-psgr'!$B$8</f>
        <v>352815.79995656066</v>
      </c>
      <c r="N8" s="4">
        <f>$B$8*'BNVP-LDVs-psgr'!N8/'BNVP-LDVs-psgr'!$B$8</f>
        <v>347608.40298036172</v>
      </c>
      <c r="O8" s="4">
        <f>$B$8*'BNVP-LDVs-psgr'!O8/'BNVP-LDVs-psgr'!$B$8</f>
        <v>342620.79580644571</v>
      </c>
      <c r="P8" s="4">
        <f>$B$8*'BNVP-LDVs-psgr'!P8/'BNVP-LDVs-psgr'!$B$8</f>
        <v>337765.73605626891</v>
      </c>
      <c r="Q8" s="4">
        <f>$B$8*'BNVP-LDVs-psgr'!Q8/'BNVP-LDVs-psgr'!$B$8</f>
        <v>333056.2339389089</v>
      </c>
      <c r="R8" s="4">
        <f>$B$8*'BNVP-LDVs-psgr'!R8/'BNVP-LDVs-psgr'!$B$8</f>
        <v>328618.74887026334</v>
      </c>
      <c r="S8" s="4">
        <f>$B$8*'BNVP-LDVs-psgr'!S8/'BNVP-LDVs-psgr'!$B$8</f>
        <v>324381.86371219048</v>
      </c>
      <c r="T8" s="4">
        <f>$B$8*'BNVP-LDVs-psgr'!T8/'BNVP-LDVs-psgr'!$B$8</f>
        <v>320333.77040142054</v>
      </c>
      <c r="U8" s="4">
        <f>$B$8*'BNVP-LDVs-psgr'!U8/'BNVP-LDVs-psgr'!$B$8</f>
        <v>316466.4392011314</v>
      </c>
      <c r="V8" s="4">
        <f>$B$8*'BNVP-LDVs-psgr'!V8/'BNVP-LDVs-psgr'!$B$8</f>
        <v>312803.90139278409</v>
      </c>
      <c r="W8" s="4">
        <f>$B$8*'BNVP-LDVs-psgr'!W8/'BNVP-LDVs-psgr'!$B$8</f>
        <v>309312.03907189966</v>
      </c>
      <c r="X8" s="4">
        <f>$B$8*'BNVP-LDVs-psgr'!X8/'BNVP-LDVs-psgr'!$B$8</f>
        <v>305976.13543997332</v>
      </c>
      <c r="Y8" s="4">
        <f>$B$8*'BNVP-LDVs-psgr'!Y8/'BNVP-LDVs-psgr'!$B$8</f>
        <v>302811.69788358599</v>
      </c>
      <c r="Z8" s="4">
        <f>$B$8*'BNVP-LDVs-psgr'!Z8/'BNVP-LDVs-psgr'!$B$8</f>
        <v>299789.57538427302</v>
      </c>
      <c r="AA8" s="4">
        <f>$B$8*'BNVP-LDVs-psgr'!AA8/'BNVP-LDVs-psgr'!$B$8</f>
        <v>296914.68602668133</v>
      </c>
      <c r="AB8" s="4">
        <f>$B$8*'BNVP-LDVs-psgr'!AB8/'BNVP-LDVs-psgr'!$B$8</f>
        <v>294149.29512168915</v>
      </c>
      <c r="AC8" s="4">
        <f>$B$8*'BNVP-LDVs-psgr'!AC8/'BNVP-LDVs-psgr'!$B$8</f>
        <v>291534.71594050003</v>
      </c>
      <c r="AD8" s="4">
        <f>$B$8*'BNVP-LDVs-psgr'!AD8/'BNVP-LDVs-psgr'!$B$8</f>
        <v>289035.46378780814</v>
      </c>
      <c r="AE8" s="4">
        <f>$B$8*'BNVP-LDVs-psgr'!AE8/'BNVP-LDVs-psgr'!$B$8</f>
        <v>286671.51489600434</v>
      </c>
      <c r="AF8" s="4">
        <f>$B$8*'BNVP-LDVs-psgr'!AF8/'BNVP-LDVs-psgr'!$B$8</f>
        <v>284290.42397354043</v>
      </c>
      <c r="AG8" s="4"/>
      <c r="AH8" s="4"/>
      <c r="AI8" s="4"/>
      <c r="AJ8" s="2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3"/>
  </sheetPr>
  <dimension ref="A1:AJ8"/>
  <sheetViews>
    <sheetView workbookViewId="0">
      <selection activeCell="AG1" sqref="AG1"/>
    </sheetView>
  </sheetViews>
  <sheetFormatPr baseColWidth="10" defaultColWidth="8.83203125" defaultRowHeight="15" x14ac:dyDescent="0.2"/>
  <cols>
    <col min="1" max="1" width="24.33203125" customWidth="1"/>
    <col min="2" max="35" width="10" customWidth="1"/>
  </cols>
  <sheetData>
    <row r="1" spans="1:36" x14ac:dyDescent="0.2">
      <c r="A1" s="1" t="s">
        <v>233</v>
      </c>
      <c r="B1">
        <f>'AEO 53'!E1</f>
        <v>2020</v>
      </c>
      <c r="C1">
        <f>'AEO 53'!F1</f>
        <v>2021</v>
      </c>
      <c r="D1">
        <f>'AEO 53'!G1</f>
        <v>2022</v>
      </c>
      <c r="E1">
        <f>'AEO 53'!H1</f>
        <v>2023</v>
      </c>
      <c r="F1">
        <f>'AEO 53'!I1</f>
        <v>2024</v>
      </c>
      <c r="G1">
        <f>'AEO 53'!J1</f>
        <v>2025</v>
      </c>
      <c r="H1">
        <f>'AEO 53'!K1</f>
        <v>2026</v>
      </c>
      <c r="I1">
        <f>'AEO 53'!L1</f>
        <v>2027</v>
      </c>
      <c r="J1">
        <f>'AEO 53'!M1</f>
        <v>2028</v>
      </c>
      <c r="K1">
        <f>'AEO 53'!N1</f>
        <v>2029</v>
      </c>
      <c r="L1">
        <f>'AEO 53'!O1</f>
        <v>2030</v>
      </c>
      <c r="M1">
        <f>'AEO 53'!P1</f>
        <v>2031</v>
      </c>
      <c r="N1">
        <f>'AEO 53'!Q1</f>
        <v>2032</v>
      </c>
      <c r="O1">
        <f>'AEO 53'!R1</f>
        <v>2033</v>
      </c>
      <c r="P1">
        <f>'AEO 53'!S1</f>
        <v>2034</v>
      </c>
      <c r="Q1">
        <f>'AEO 53'!T1</f>
        <v>2035</v>
      </c>
      <c r="R1">
        <f>'AEO 53'!U1</f>
        <v>2036</v>
      </c>
      <c r="S1">
        <f>'AEO 53'!V1</f>
        <v>2037</v>
      </c>
      <c r="T1">
        <f>'AEO 53'!W1</f>
        <v>2038</v>
      </c>
      <c r="U1">
        <f>'AEO 53'!X1</f>
        <v>2039</v>
      </c>
      <c r="V1">
        <f>'AEO 53'!Y1</f>
        <v>2040</v>
      </c>
      <c r="W1">
        <f>'AEO 53'!Z1</f>
        <v>2041</v>
      </c>
      <c r="X1">
        <f>'AEO 53'!AA1</f>
        <v>2042</v>
      </c>
      <c r="Y1">
        <f>'AEO 53'!AB1</f>
        <v>2043</v>
      </c>
      <c r="Z1">
        <f>'AEO 53'!AC1</f>
        <v>2044</v>
      </c>
      <c r="AA1">
        <f>'AEO 53'!AD1</f>
        <v>2045</v>
      </c>
      <c r="AB1">
        <f>'AEO 53'!AE1</f>
        <v>2046</v>
      </c>
      <c r="AC1">
        <f>'AEO 53'!AF1</f>
        <v>2047</v>
      </c>
      <c r="AD1">
        <f>'AEO 53'!AG1</f>
        <v>2048</v>
      </c>
      <c r="AE1">
        <f>'AEO 53'!AH1</f>
        <v>2049</v>
      </c>
      <c r="AF1">
        <f>'AEO 53'!AI1</f>
        <v>2050</v>
      </c>
    </row>
    <row r="2" spans="1:36" x14ac:dyDescent="0.2">
      <c r="A2" t="s">
        <v>0</v>
      </c>
      <c r="B2" s="4">
        <f>B$5*('BNVP-HDVs-psgr'!B$2/'BNVP-HDVs-psgr'!B$5)</f>
        <v>119848198.6111111</v>
      </c>
      <c r="C2" s="4">
        <f>C$5*('BNVP-HDVs-psgr'!C$2/'BNVP-HDVs-psgr'!C$5)</f>
        <v>118695534.67545407</v>
      </c>
      <c r="D2" s="4">
        <f>D$5*('BNVP-HDVs-psgr'!D$2/'BNVP-HDVs-psgr'!D$5)</f>
        <v>118948143.03663133</v>
      </c>
      <c r="E2" s="4">
        <f>E$5*('BNVP-HDVs-psgr'!E$2/'BNVP-HDVs-psgr'!E$5)</f>
        <v>118651093.95222452</v>
      </c>
      <c r="F2" s="4">
        <f>F$5*('BNVP-HDVs-psgr'!F$2/'BNVP-HDVs-psgr'!F$5)</f>
        <v>118268025.00657846</v>
      </c>
      <c r="G2" s="4">
        <f>G$5*('BNVP-HDVs-psgr'!G$2/'BNVP-HDVs-psgr'!G$5)</f>
        <v>117966234.42747125</v>
      </c>
      <c r="H2" s="4">
        <f>H$5*('BNVP-HDVs-psgr'!H$2/'BNVP-HDVs-psgr'!H$5)</f>
        <v>117532137.47104697</v>
      </c>
      <c r="I2" s="4">
        <f>I$5*('BNVP-HDVs-psgr'!I$2/'BNVP-HDVs-psgr'!I$5)</f>
        <v>117032737.65669255</v>
      </c>
      <c r="J2" s="4">
        <f>J$5*('BNVP-HDVs-psgr'!J$2/'BNVP-HDVs-psgr'!J$5)</f>
        <v>116612647.98115018</v>
      </c>
      <c r="K2" s="4">
        <f>K$5*('BNVP-HDVs-psgr'!K$2/'BNVP-HDVs-psgr'!K$5)</f>
        <v>116272082.04887341</v>
      </c>
      <c r="L2" s="4">
        <f>L$5*('BNVP-HDVs-psgr'!L$2/'BNVP-HDVs-psgr'!L$5)</f>
        <v>116020194.26534075</v>
      </c>
      <c r="M2" s="4">
        <f>M$5*('BNVP-HDVs-psgr'!M$2/'BNVP-HDVs-psgr'!M$5)</f>
        <v>115853864.11772393</v>
      </c>
      <c r="N2" s="4">
        <f>N$5*('BNVP-HDVs-psgr'!N$2/'BNVP-HDVs-psgr'!N$5)</f>
        <v>115670751.48984255</v>
      </c>
      <c r="O2" s="4">
        <f>O$5*('BNVP-HDVs-psgr'!O$2/'BNVP-HDVs-psgr'!O$5)</f>
        <v>115530627.91321518</v>
      </c>
      <c r="P2" s="4">
        <f>P$5*('BNVP-HDVs-psgr'!P$2/'BNVP-HDVs-psgr'!P$5)</f>
        <v>115326580.47558621</v>
      </c>
      <c r="Q2" s="4">
        <f>Q$5*('BNVP-HDVs-psgr'!Q$2/'BNVP-HDVs-psgr'!Q$5)</f>
        <v>115154833.34215596</v>
      </c>
      <c r="R2" s="4">
        <f>R$5*('BNVP-HDVs-psgr'!R$2/'BNVP-HDVs-psgr'!R$5)</f>
        <v>114973859.71399336</v>
      </c>
      <c r="S2" s="4">
        <f>S$5*('BNVP-HDVs-psgr'!S$2/'BNVP-HDVs-psgr'!S$5)</f>
        <v>114817446.24069455</v>
      </c>
      <c r="T2" s="4">
        <f>T$5*('BNVP-HDVs-psgr'!T$2/'BNVP-HDVs-psgr'!T$5)</f>
        <v>114685708.91266109</v>
      </c>
      <c r="U2" s="4">
        <f>U$5*('BNVP-HDVs-psgr'!U$2/'BNVP-HDVs-psgr'!U$5)</f>
        <v>114587254.12453735</v>
      </c>
      <c r="V2" s="4">
        <f>V$5*('BNVP-HDVs-psgr'!V$2/'BNVP-HDVs-psgr'!V$5)</f>
        <v>114503945.67660551</v>
      </c>
      <c r="W2" s="4">
        <f>W$5*('BNVP-HDVs-psgr'!W$2/'BNVP-HDVs-psgr'!W$5)</f>
        <v>114610008.73658279</v>
      </c>
      <c r="X2" s="4">
        <f>X$5*('BNVP-HDVs-psgr'!X$2/'BNVP-HDVs-psgr'!X$5)</f>
        <v>114703433.32290484</v>
      </c>
      <c r="Y2" s="4">
        <f>Y$5*('BNVP-HDVs-psgr'!Y$2/'BNVP-HDVs-psgr'!Y$5)</f>
        <v>114784141.14455163</v>
      </c>
      <c r="Z2" s="4">
        <f>Z$5*('BNVP-HDVs-psgr'!Z$2/'BNVP-HDVs-psgr'!Z$5)</f>
        <v>114856973.57562961</v>
      </c>
      <c r="AA2" s="4">
        <f>AA$5*('BNVP-HDVs-psgr'!AA$2/'BNVP-HDVs-psgr'!AA$5)</f>
        <v>114926008.30972423</v>
      </c>
      <c r="AB2" s="4">
        <f>AB$5*('BNVP-HDVs-psgr'!AB$2/'BNVP-HDVs-psgr'!AB$5)</f>
        <v>115000716.04002313</v>
      </c>
      <c r="AC2" s="4">
        <f>AC$5*('BNVP-HDVs-psgr'!AC$2/'BNVP-HDVs-psgr'!AC$5)</f>
        <v>115068109.96813102</v>
      </c>
      <c r="AD2" s="4">
        <f>AD$5*('BNVP-HDVs-psgr'!AD$2/'BNVP-HDVs-psgr'!AD$5)</f>
        <v>115142298.72695743</v>
      </c>
      <c r="AE2" s="4">
        <f>AE$5*('BNVP-HDVs-psgr'!AE$2/'BNVP-HDVs-psgr'!AE$5)</f>
        <v>115209729.80967993</v>
      </c>
      <c r="AF2" s="4">
        <f>AF$5*('BNVP-HDVs-psgr'!AF$2/'BNVP-HDVs-psgr'!AF$5)</f>
        <v>115252873.62029445</v>
      </c>
      <c r="AG2" s="4"/>
      <c r="AH2" s="4"/>
      <c r="AI2" s="4"/>
    </row>
    <row r="3" spans="1:36" x14ac:dyDescent="0.2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t="s">
        <v>3</v>
      </c>
      <c r="B5" s="10">
        <f>AVERAGE('Passenger Aircraft'!C5:C10)</f>
        <v>64833333.333333336</v>
      </c>
      <c r="C5">
        <f t="shared" ref="C5:AF5" si="0">$B5</f>
        <v>64833333.333333336</v>
      </c>
      <c r="D5">
        <f t="shared" si="0"/>
        <v>64833333.333333336</v>
      </c>
      <c r="E5">
        <f t="shared" si="0"/>
        <v>64833333.333333336</v>
      </c>
      <c r="F5">
        <f t="shared" si="0"/>
        <v>64833333.333333336</v>
      </c>
      <c r="G5">
        <f t="shared" si="0"/>
        <v>64833333.333333336</v>
      </c>
      <c r="H5">
        <f t="shared" si="0"/>
        <v>64833333.333333336</v>
      </c>
      <c r="I5">
        <f t="shared" si="0"/>
        <v>64833333.333333336</v>
      </c>
      <c r="J5">
        <f t="shared" si="0"/>
        <v>64833333.333333336</v>
      </c>
      <c r="K5">
        <f t="shared" si="0"/>
        <v>64833333.333333336</v>
      </c>
      <c r="L5">
        <f t="shared" si="0"/>
        <v>64833333.333333336</v>
      </c>
      <c r="M5">
        <f t="shared" si="0"/>
        <v>64833333.333333336</v>
      </c>
      <c r="N5">
        <f t="shared" si="0"/>
        <v>64833333.333333336</v>
      </c>
      <c r="O5">
        <f t="shared" si="0"/>
        <v>64833333.333333336</v>
      </c>
      <c r="P5">
        <f t="shared" si="0"/>
        <v>64833333.333333336</v>
      </c>
      <c r="Q5">
        <f t="shared" si="0"/>
        <v>64833333.333333336</v>
      </c>
      <c r="R5">
        <f t="shared" si="0"/>
        <v>64833333.333333336</v>
      </c>
      <c r="S5">
        <f t="shared" si="0"/>
        <v>64833333.333333336</v>
      </c>
      <c r="T5">
        <f t="shared" si="0"/>
        <v>64833333.333333336</v>
      </c>
      <c r="U5">
        <f t="shared" si="0"/>
        <v>64833333.333333336</v>
      </c>
      <c r="V5">
        <f t="shared" si="0"/>
        <v>64833333.333333336</v>
      </c>
      <c r="W5">
        <f t="shared" si="0"/>
        <v>64833333.333333336</v>
      </c>
      <c r="X5">
        <f t="shared" si="0"/>
        <v>64833333.333333336</v>
      </c>
      <c r="Y5">
        <f t="shared" si="0"/>
        <v>64833333.333333336</v>
      </c>
      <c r="Z5">
        <f t="shared" si="0"/>
        <v>64833333.333333336</v>
      </c>
      <c r="AA5">
        <f t="shared" si="0"/>
        <v>64833333.333333336</v>
      </c>
      <c r="AB5">
        <f t="shared" si="0"/>
        <v>64833333.333333336</v>
      </c>
      <c r="AC5">
        <f t="shared" si="0"/>
        <v>64833333.333333336</v>
      </c>
      <c r="AD5">
        <f t="shared" si="0"/>
        <v>64833333.333333336</v>
      </c>
      <c r="AE5">
        <f t="shared" si="0"/>
        <v>64833333.333333336</v>
      </c>
      <c r="AF5">
        <f t="shared" si="0"/>
        <v>64833333.333333336</v>
      </c>
    </row>
    <row r="6" spans="1:36" x14ac:dyDescent="0.2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s="5" customFormat="1" x14ac:dyDescent="0.2">
      <c r="A7" s="5" t="s">
        <v>216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/>
      <c r="AH7"/>
      <c r="AI7"/>
      <c r="AJ7" s="22"/>
    </row>
    <row r="8" spans="1:36" s="5" customFormat="1" x14ac:dyDescent="0.2">
      <c r="A8" s="5" t="s">
        <v>217</v>
      </c>
      <c r="B8" s="4">
        <f>B$5*('BNVP-HDVs-psgr'!B$8/'BNVP-HDVs-psgr'!B$5)</f>
        <v>154491660.71609786</v>
      </c>
      <c r="C8" s="4">
        <f>C$5*('BNVP-HDVs-psgr'!C$8/'BNVP-HDVs-psgr'!C$5)</f>
        <v>151080574.72673401</v>
      </c>
      <c r="D8" s="4">
        <f>D$5*('BNVP-HDVs-psgr'!D$8/'BNVP-HDVs-psgr'!D$5)</f>
        <v>148147869.79020566</v>
      </c>
      <c r="E8" s="4">
        <f>E$5*('BNVP-HDVs-psgr'!E$8/'BNVP-HDVs-psgr'!E$5)</f>
        <v>145552811.18815786</v>
      </c>
      <c r="F8" s="4">
        <f>F$5*('BNVP-HDVs-psgr'!F$8/'BNVP-HDVs-psgr'!F$5)</f>
        <v>142641061.07597372</v>
      </c>
      <c r="G8" s="4">
        <f>G$5*('BNVP-HDVs-psgr'!G$8/'BNVP-HDVs-psgr'!G$5)</f>
        <v>139715254.25970021</v>
      </c>
      <c r="H8" s="4">
        <f>H$5*('BNVP-HDVs-psgr'!H$8/'BNVP-HDVs-psgr'!H$5)</f>
        <v>137028473.02912763</v>
      </c>
      <c r="I8" s="4">
        <f>I$5*('BNVP-HDVs-psgr'!I$8/'BNVP-HDVs-psgr'!I$5)</f>
        <v>134663078.86609939</v>
      </c>
      <c r="J8" s="4">
        <f>J$5*('BNVP-HDVs-psgr'!J$8/'BNVP-HDVs-psgr'!J$5)</f>
        <v>132393378.42705354</v>
      </c>
      <c r="K8" s="4">
        <f>K$5*('BNVP-HDVs-psgr'!K$8/'BNVP-HDVs-psgr'!K$5)</f>
        <v>130233333.45808826</v>
      </c>
      <c r="L8" s="4">
        <f>L$5*('BNVP-HDVs-psgr'!L$8/'BNVP-HDVs-psgr'!L$5)</f>
        <v>128189017.47116618</v>
      </c>
      <c r="M8" s="4">
        <f>M$5*('BNVP-HDVs-psgr'!M$8/'BNVP-HDVs-psgr'!M$5)</f>
        <v>126204173.68062402</v>
      </c>
      <c r="N8" s="4">
        <f>N$5*('BNVP-HDVs-psgr'!N$8/'BNVP-HDVs-psgr'!N$5)</f>
        <v>124341458.82349719</v>
      </c>
      <c r="O8" s="4">
        <f>O$5*('BNVP-HDVs-psgr'!O$8/'BNVP-HDVs-psgr'!O$5)</f>
        <v>122557364.00091521</v>
      </c>
      <c r="P8" s="4">
        <f>P$5*('BNVP-HDVs-psgr'!P$8/'BNVP-HDVs-psgr'!P$5)</f>
        <v>120820682.12891129</v>
      </c>
      <c r="Q8" s="4">
        <f>Q$5*('BNVP-HDVs-psgr'!Q$8/'BNVP-HDVs-psgr'!Q$5)</f>
        <v>119136067.03162329</v>
      </c>
      <c r="R8" s="4">
        <f>R$5*('BNVP-HDVs-psgr'!R$8/'BNVP-HDVs-psgr'!R$5)</f>
        <v>117548753.94536844</v>
      </c>
      <c r="S8" s="4">
        <f>S$5*('BNVP-HDVs-psgr'!S$8/'BNVP-HDVs-psgr'!S$5)</f>
        <v>116033196.56267717</v>
      </c>
      <c r="T8" s="4">
        <f>T$5*('BNVP-HDVs-psgr'!T$8/'BNVP-HDVs-psgr'!T$5)</f>
        <v>114585171.07365237</v>
      </c>
      <c r="U8" s="4">
        <f>U$5*('BNVP-HDVs-psgr'!U$8/'BNVP-HDVs-psgr'!U$5)</f>
        <v>113201805.19677871</v>
      </c>
      <c r="V8" s="4">
        <f>V$5*('BNVP-HDVs-psgr'!V$8/'BNVP-HDVs-psgr'!V$5)</f>
        <v>111891695.05507468</v>
      </c>
      <c r="W8" s="4">
        <f>W$5*('BNVP-HDVs-psgr'!W$8/'BNVP-HDVs-psgr'!W$5)</f>
        <v>110642636.48437577</v>
      </c>
      <c r="X8" s="4">
        <f>X$5*('BNVP-HDVs-psgr'!X$8/'BNVP-HDVs-psgr'!X$5)</f>
        <v>109449365.20401563</v>
      </c>
      <c r="Y8" s="4">
        <f>Y$5*('BNVP-HDVs-psgr'!Y$8/'BNVP-HDVs-psgr'!Y$5)</f>
        <v>108317428.29241201</v>
      </c>
      <c r="Z8" s="4">
        <f>Z$5*('BNVP-HDVs-psgr'!Z$8/'BNVP-HDVs-psgr'!Z$5)</f>
        <v>107236398.26814897</v>
      </c>
      <c r="AA8" s="4">
        <f>AA$5*('BNVP-HDVs-psgr'!AA$8/'BNVP-HDVs-psgr'!AA$5)</f>
        <v>106208034.35745463</v>
      </c>
      <c r="AB8" s="4">
        <f>AB$5*('BNVP-HDVs-psgr'!AB$8/'BNVP-HDVs-psgr'!AB$5)</f>
        <v>105218838.65218459</v>
      </c>
      <c r="AC8" s="4">
        <f>AC$5*('BNVP-HDVs-psgr'!AC$8/'BNVP-HDVs-psgr'!AC$5)</f>
        <v>104283589.13919464</v>
      </c>
      <c r="AD8" s="4">
        <f>AD$5*('BNVP-HDVs-psgr'!AD$8/'BNVP-HDVs-psgr'!AD$5)</f>
        <v>103389592.74564072</v>
      </c>
      <c r="AE8" s="4">
        <f>AE$5*('BNVP-HDVs-psgr'!AE$8/'BNVP-HDVs-psgr'!AE$5)</f>
        <v>102543995.08093846</v>
      </c>
      <c r="AF8" s="4">
        <f>AF$5*('BNVP-HDVs-psgr'!AF$8/'BNVP-HDVs-psgr'!AF$5)</f>
        <v>101692265.61654091</v>
      </c>
      <c r="AG8" s="4"/>
      <c r="AH8" s="4"/>
      <c r="AI8" s="4"/>
      <c r="AJ8" s="2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3"/>
  </sheetPr>
  <dimension ref="A1:AJ8"/>
  <sheetViews>
    <sheetView workbookViewId="0">
      <selection activeCell="AG1" sqref="AG1:AG1048576"/>
    </sheetView>
  </sheetViews>
  <sheetFormatPr baseColWidth="10" defaultColWidth="8.83203125" defaultRowHeight="15" x14ac:dyDescent="0.2"/>
  <cols>
    <col min="1" max="1" width="24.33203125" customWidth="1"/>
    <col min="2" max="35" width="10.1640625" customWidth="1"/>
  </cols>
  <sheetData>
    <row r="1" spans="1:36" x14ac:dyDescent="0.2">
      <c r="A1" s="1" t="s">
        <v>233</v>
      </c>
      <c r="B1">
        <f>'AEO 53'!E1</f>
        <v>2020</v>
      </c>
      <c r="C1">
        <f>'AEO 53'!F1</f>
        <v>2021</v>
      </c>
      <c r="D1">
        <f>'AEO 53'!G1</f>
        <v>2022</v>
      </c>
      <c r="E1">
        <f>'AEO 53'!H1</f>
        <v>2023</v>
      </c>
      <c r="F1">
        <f>'AEO 53'!I1</f>
        <v>2024</v>
      </c>
      <c r="G1">
        <f>'AEO 53'!J1</f>
        <v>2025</v>
      </c>
      <c r="H1">
        <f>'AEO 53'!K1</f>
        <v>2026</v>
      </c>
      <c r="I1">
        <f>'AEO 53'!L1</f>
        <v>2027</v>
      </c>
      <c r="J1">
        <f>'AEO 53'!M1</f>
        <v>2028</v>
      </c>
      <c r="K1">
        <f>'AEO 53'!N1</f>
        <v>2029</v>
      </c>
      <c r="L1">
        <f>'AEO 53'!O1</f>
        <v>2030</v>
      </c>
      <c r="M1">
        <f>'AEO 53'!P1</f>
        <v>2031</v>
      </c>
      <c r="N1">
        <f>'AEO 53'!Q1</f>
        <v>2032</v>
      </c>
      <c r="O1">
        <f>'AEO 53'!R1</f>
        <v>2033</v>
      </c>
      <c r="P1">
        <f>'AEO 53'!S1</f>
        <v>2034</v>
      </c>
      <c r="Q1">
        <f>'AEO 53'!T1</f>
        <v>2035</v>
      </c>
      <c r="R1">
        <f>'AEO 53'!U1</f>
        <v>2036</v>
      </c>
      <c r="S1">
        <f>'AEO 53'!V1</f>
        <v>2037</v>
      </c>
      <c r="T1">
        <f>'AEO 53'!W1</f>
        <v>2038</v>
      </c>
      <c r="U1">
        <f>'AEO 53'!X1</f>
        <v>2039</v>
      </c>
      <c r="V1">
        <f>'AEO 53'!Y1</f>
        <v>2040</v>
      </c>
      <c r="W1">
        <f>'AEO 53'!Z1</f>
        <v>2041</v>
      </c>
      <c r="X1">
        <f>'AEO 53'!AA1</f>
        <v>2042</v>
      </c>
      <c r="Y1">
        <f>'AEO 53'!AB1</f>
        <v>2043</v>
      </c>
      <c r="Z1">
        <f>'AEO 53'!AC1</f>
        <v>2044</v>
      </c>
      <c r="AA1">
        <f>'AEO 53'!AD1</f>
        <v>2045</v>
      </c>
      <c r="AB1">
        <f>'AEO 53'!AE1</f>
        <v>2046</v>
      </c>
      <c r="AC1">
        <f>'AEO 53'!AF1</f>
        <v>2047</v>
      </c>
      <c r="AD1">
        <f>'AEO 53'!AG1</f>
        <v>2048</v>
      </c>
      <c r="AE1">
        <f>'AEO 53'!AH1</f>
        <v>2049</v>
      </c>
      <c r="AF1">
        <f>'AEO 53'!AI1</f>
        <v>2050</v>
      </c>
    </row>
    <row r="2" spans="1:36" x14ac:dyDescent="0.2">
      <c r="A2" t="s">
        <v>0</v>
      </c>
      <c r="B2" s="4">
        <f>B$5*('BNVP-HDVs-psgr'!B$2/'BNVP-HDVs-psgr'!B$5)</f>
        <v>119848198.6111111</v>
      </c>
      <c r="C2" s="4">
        <f>C$5*('BNVP-HDVs-psgr'!C$2/'BNVP-HDVs-psgr'!C$5)</f>
        <v>118695534.67545407</v>
      </c>
      <c r="D2" s="4">
        <f>D$5*('BNVP-HDVs-psgr'!D$2/'BNVP-HDVs-psgr'!D$5)</f>
        <v>118948143.03663133</v>
      </c>
      <c r="E2" s="4">
        <f>E$5*('BNVP-HDVs-psgr'!E$2/'BNVP-HDVs-psgr'!E$5)</f>
        <v>118651093.95222452</v>
      </c>
      <c r="F2" s="4">
        <f>F$5*('BNVP-HDVs-psgr'!F$2/'BNVP-HDVs-psgr'!F$5)</f>
        <v>118268025.00657846</v>
      </c>
      <c r="G2" s="4">
        <f>G$5*('BNVP-HDVs-psgr'!G$2/'BNVP-HDVs-psgr'!G$5)</f>
        <v>117966234.42747125</v>
      </c>
      <c r="H2" s="4">
        <f>H$5*('BNVP-HDVs-psgr'!H$2/'BNVP-HDVs-psgr'!H$5)</f>
        <v>117532137.47104697</v>
      </c>
      <c r="I2" s="4">
        <f>I$5*('BNVP-HDVs-psgr'!I$2/'BNVP-HDVs-psgr'!I$5)</f>
        <v>117032737.65669255</v>
      </c>
      <c r="J2" s="4">
        <f>J$5*('BNVP-HDVs-psgr'!J$2/'BNVP-HDVs-psgr'!J$5)</f>
        <v>116612647.98115018</v>
      </c>
      <c r="K2" s="4">
        <f>K$5*('BNVP-HDVs-psgr'!K$2/'BNVP-HDVs-psgr'!K$5)</f>
        <v>116272082.04887341</v>
      </c>
      <c r="L2" s="4">
        <f>L$5*('BNVP-HDVs-psgr'!L$2/'BNVP-HDVs-psgr'!L$5)</f>
        <v>116020194.26534075</v>
      </c>
      <c r="M2" s="4">
        <f>M$5*('BNVP-HDVs-psgr'!M$2/'BNVP-HDVs-psgr'!M$5)</f>
        <v>115853864.11772393</v>
      </c>
      <c r="N2" s="4">
        <f>N$5*('BNVP-HDVs-psgr'!N$2/'BNVP-HDVs-psgr'!N$5)</f>
        <v>115670751.48984255</v>
      </c>
      <c r="O2" s="4">
        <f>O$5*('BNVP-HDVs-psgr'!O$2/'BNVP-HDVs-psgr'!O$5)</f>
        <v>115530627.91321518</v>
      </c>
      <c r="P2" s="4">
        <f>P$5*('BNVP-HDVs-psgr'!P$2/'BNVP-HDVs-psgr'!P$5)</f>
        <v>115326580.47558621</v>
      </c>
      <c r="Q2" s="4">
        <f>Q$5*('BNVP-HDVs-psgr'!Q$2/'BNVP-HDVs-psgr'!Q$5)</f>
        <v>115154833.34215596</v>
      </c>
      <c r="R2" s="4">
        <f>R$5*('BNVP-HDVs-psgr'!R$2/'BNVP-HDVs-psgr'!R$5)</f>
        <v>114973859.71399336</v>
      </c>
      <c r="S2" s="4">
        <f>S$5*('BNVP-HDVs-psgr'!S$2/'BNVP-HDVs-psgr'!S$5)</f>
        <v>114817446.24069455</v>
      </c>
      <c r="T2" s="4">
        <f>T$5*('BNVP-HDVs-psgr'!T$2/'BNVP-HDVs-psgr'!T$5)</f>
        <v>114685708.91266109</v>
      </c>
      <c r="U2" s="4">
        <f>U$5*('BNVP-HDVs-psgr'!U$2/'BNVP-HDVs-psgr'!U$5)</f>
        <v>114587254.12453735</v>
      </c>
      <c r="V2" s="4">
        <f>V$5*('BNVP-HDVs-psgr'!V$2/'BNVP-HDVs-psgr'!V$5)</f>
        <v>114503945.67660551</v>
      </c>
      <c r="W2" s="4">
        <f>W$5*('BNVP-HDVs-psgr'!W$2/'BNVP-HDVs-psgr'!W$5)</f>
        <v>114610008.73658279</v>
      </c>
      <c r="X2" s="4">
        <f>X$5*('BNVP-HDVs-psgr'!X$2/'BNVP-HDVs-psgr'!X$5)</f>
        <v>114703433.32290484</v>
      </c>
      <c r="Y2" s="4">
        <f>Y$5*('BNVP-HDVs-psgr'!Y$2/'BNVP-HDVs-psgr'!Y$5)</f>
        <v>114784141.14455163</v>
      </c>
      <c r="Z2" s="4">
        <f>Z$5*('BNVP-HDVs-psgr'!Z$2/'BNVP-HDVs-psgr'!Z$5)</f>
        <v>114856973.57562961</v>
      </c>
      <c r="AA2" s="4">
        <f>AA$5*('BNVP-HDVs-psgr'!AA$2/'BNVP-HDVs-psgr'!AA$5)</f>
        <v>114926008.30972423</v>
      </c>
      <c r="AB2" s="4">
        <f>AB$5*('BNVP-HDVs-psgr'!AB$2/'BNVP-HDVs-psgr'!AB$5)</f>
        <v>115000716.04002313</v>
      </c>
      <c r="AC2" s="4">
        <f>AC$5*('BNVP-HDVs-psgr'!AC$2/'BNVP-HDVs-psgr'!AC$5)</f>
        <v>115068109.96813102</v>
      </c>
      <c r="AD2" s="4">
        <f>AD$5*('BNVP-HDVs-psgr'!AD$2/'BNVP-HDVs-psgr'!AD$5)</f>
        <v>115142298.72695743</v>
      </c>
      <c r="AE2" s="4">
        <f>AE$5*('BNVP-HDVs-psgr'!AE$2/'BNVP-HDVs-psgr'!AE$5)</f>
        <v>115209729.80967993</v>
      </c>
      <c r="AF2" s="4">
        <f>AF$5*('BNVP-HDVs-psgr'!AF$2/'BNVP-HDVs-psgr'!AF$5)</f>
        <v>115252873.62029445</v>
      </c>
      <c r="AG2" s="4"/>
      <c r="AH2" s="4"/>
      <c r="AI2" s="4"/>
    </row>
    <row r="3" spans="1:36" x14ac:dyDescent="0.2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t="s">
        <v>3</v>
      </c>
      <c r="B5" s="11">
        <f>AVERAGE('Passenger Aircraft'!C5:C10)</f>
        <v>64833333.333333336</v>
      </c>
      <c r="C5">
        <f t="shared" ref="C5:AF5" si="0">$B5</f>
        <v>64833333.333333336</v>
      </c>
      <c r="D5">
        <f t="shared" si="0"/>
        <v>64833333.333333336</v>
      </c>
      <c r="E5">
        <f t="shared" si="0"/>
        <v>64833333.333333336</v>
      </c>
      <c r="F5">
        <f t="shared" si="0"/>
        <v>64833333.333333336</v>
      </c>
      <c r="G5">
        <f t="shared" si="0"/>
        <v>64833333.333333336</v>
      </c>
      <c r="H5">
        <f t="shared" si="0"/>
        <v>64833333.333333336</v>
      </c>
      <c r="I5">
        <f t="shared" si="0"/>
        <v>64833333.333333336</v>
      </c>
      <c r="J5">
        <f t="shared" si="0"/>
        <v>64833333.333333336</v>
      </c>
      <c r="K5">
        <f t="shared" si="0"/>
        <v>64833333.333333336</v>
      </c>
      <c r="L5">
        <f t="shared" si="0"/>
        <v>64833333.333333336</v>
      </c>
      <c r="M5">
        <f t="shared" si="0"/>
        <v>64833333.333333336</v>
      </c>
      <c r="N5">
        <f t="shared" si="0"/>
        <v>64833333.333333336</v>
      </c>
      <c r="O5">
        <f t="shared" si="0"/>
        <v>64833333.333333336</v>
      </c>
      <c r="P5">
        <f t="shared" si="0"/>
        <v>64833333.333333336</v>
      </c>
      <c r="Q5">
        <f t="shared" si="0"/>
        <v>64833333.333333336</v>
      </c>
      <c r="R5">
        <f t="shared" si="0"/>
        <v>64833333.333333336</v>
      </c>
      <c r="S5">
        <f t="shared" si="0"/>
        <v>64833333.333333336</v>
      </c>
      <c r="T5">
        <f t="shared" si="0"/>
        <v>64833333.333333336</v>
      </c>
      <c r="U5">
        <f t="shared" si="0"/>
        <v>64833333.333333336</v>
      </c>
      <c r="V5">
        <f t="shared" si="0"/>
        <v>64833333.333333336</v>
      </c>
      <c r="W5">
        <f t="shared" si="0"/>
        <v>64833333.333333336</v>
      </c>
      <c r="X5">
        <f t="shared" si="0"/>
        <v>64833333.333333336</v>
      </c>
      <c r="Y5">
        <f t="shared" si="0"/>
        <v>64833333.333333336</v>
      </c>
      <c r="Z5">
        <f t="shared" si="0"/>
        <v>64833333.333333336</v>
      </c>
      <c r="AA5">
        <f t="shared" si="0"/>
        <v>64833333.333333336</v>
      </c>
      <c r="AB5">
        <f t="shared" si="0"/>
        <v>64833333.333333336</v>
      </c>
      <c r="AC5">
        <f t="shared" si="0"/>
        <v>64833333.333333336</v>
      </c>
      <c r="AD5">
        <f t="shared" si="0"/>
        <v>64833333.333333336</v>
      </c>
      <c r="AE5">
        <f t="shared" si="0"/>
        <v>64833333.333333336</v>
      </c>
      <c r="AF5">
        <f t="shared" si="0"/>
        <v>64833333.333333336</v>
      </c>
    </row>
    <row r="6" spans="1:36" x14ac:dyDescent="0.2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s="5" customFormat="1" x14ac:dyDescent="0.2">
      <c r="A7" s="5" t="s">
        <v>216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/>
      <c r="AH7"/>
      <c r="AI7"/>
      <c r="AJ7" s="22"/>
    </row>
    <row r="8" spans="1:36" s="5" customFormat="1" x14ac:dyDescent="0.2">
      <c r="A8" s="5" t="s">
        <v>217</v>
      </c>
      <c r="B8" s="4">
        <f>B$5*('BNVP-HDVs-psgr'!B$8/'BNVP-HDVs-psgr'!B$5)</f>
        <v>154491660.71609786</v>
      </c>
      <c r="C8" s="4">
        <f>C$5*('BNVP-HDVs-psgr'!C$8/'BNVP-HDVs-psgr'!C$5)</f>
        <v>151080574.72673401</v>
      </c>
      <c r="D8" s="4">
        <f>D$5*('BNVP-HDVs-psgr'!D$8/'BNVP-HDVs-psgr'!D$5)</f>
        <v>148147869.79020566</v>
      </c>
      <c r="E8" s="4">
        <f>E$5*('BNVP-HDVs-psgr'!E$8/'BNVP-HDVs-psgr'!E$5)</f>
        <v>145552811.18815786</v>
      </c>
      <c r="F8" s="4">
        <f>F$5*('BNVP-HDVs-psgr'!F$8/'BNVP-HDVs-psgr'!F$5)</f>
        <v>142641061.07597372</v>
      </c>
      <c r="G8" s="4">
        <f>G$5*('BNVP-HDVs-psgr'!G$8/'BNVP-HDVs-psgr'!G$5)</f>
        <v>139715254.25970021</v>
      </c>
      <c r="H8" s="4">
        <f>H$5*('BNVP-HDVs-psgr'!H$8/'BNVP-HDVs-psgr'!H$5)</f>
        <v>137028473.02912763</v>
      </c>
      <c r="I8" s="4">
        <f>I$5*('BNVP-HDVs-psgr'!I$8/'BNVP-HDVs-psgr'!I$5)</f>
        <v>134663078.86609939</v>
      </c>
      <c r="J8" s="4">
        <f>J$5*('BNVP-HDVs-psgr'!J$8/'BNVP-HDVs-psgr'!J$5)</f>
        <v>132393378.42705354</v>
      </c>
      <c r="K8" s="4">
        <f>K$5*('BNVP-HDVs-psgr'!K$8/'BNVP-HDVs-psgr'!K$5)</f>
        <v>130233333.45808826</v>
      </c>
      <c r="L8" s="4">
        <f>L$5*('BNVP-HDVs-psgr'!L$8/'BNVP-HDVs-psgr'!L$5)</f>
        <v>128189017.47116618</v>
      </c>
      <c r="M8" s="4">
        <f>M$5*('BNVP-HDVs-psgr'!M$8/'BNVP-HDVs-psgr'!M$5)</f>
        <v>126204173.68062402</v>
      </c>
      <c r="N8" s="4">
        <f>N$5*('BNVP-HDVs-psgr'!N$8/'BNVP-HDVs-psgr'!N$5)</f>
        <v>124341458.82349719</v>
      </c>
      <c r="O8" s="4">
        <f>O$5*('BNVP-HDVs-psgr'!O$8/'BNVP-HDVs-psgr'!O$5)</f>
        <v>122557364.00091521</v>
      </c>
      <c r="P8" s="4">
        <f>P$5*('BNVP-HDVs-psgr'!P$8/'BNVP-HDVs-psgr'!P$5)</f>
        <v>120820682.12891129</v>
      </c>
      <c r="Q8" s="4">
        <f>Q$5*('BNVP-HDVs-psgr'!Q$8/'BNVP-HDVs-psgr'!Q$5)</f>
        <v>119136067.03162329</v>
      </c>
      <c r="R8" s="4">
        <f>R$5*('BNVP-HDVs-psgr'!R$8/'BNVP-HDVs-psgr'!R$5)</f>
        <v>117548753.94536844</v>
      </c>
      <c r="S8" s="4">
        <f>S$5*('BNVP-HDVs-psgr'!S$8/'BNVP-HDVs-psgr'!S$5)</f>
        <v>116033196.56267717</v>
      </c>
      <c r="T8" s="4">
        <f>T$5*('BNVP-HDVs-psgr'!T$8/'BNVP-HDVs-psgr'!T$5)</f>
        <v>114585171.07365237</v>
      </c>
      <c r="U8" s="4">
        <f>U$5*('BNVP-HDVs-psgr'!U$8/'BNVP-HDVs-psgr'!U$5)</f>
        <v>113201805.19677871</v>
      </c>
      <c r="V8" s="4">
        <f>V$5*('BNVP-HDVs-psgr'!V$8/'BNVP-HDVs-psgr'!V$5)</f>
        <v>111891695.05507468</v>
      </c>
      <c r="W8" s="4">
        <f>W$5*('BNVP-HDVs-psgr'!W$8/'BNVP-HDVs-psgr'!W$5)</f>
        <v>110642636.48437577</v>
      </c>
      <c r="X8" s="4">
        <f>X$5*('BNVP-HDVs-psgr'!X$8/'BNVP-HDVs-psgr'!X$5)</f>
        <v>109449365.20401563</v>
      </c>
      <c r="Y8" s="4">
        <f>Y$5*('BNVP-HDVs-psgr'!Y$8/'BNVP-HDVs-psgr'!Y$5)</f>
        <v>108317428.29241201</v>
      </c>
      <c r="Z8" s="4">
        <f>Z$5*('BNVP-HDVs-psgr'!Z$8/'BNVP-HDVs-psgr'!Z$5)</f>
        <v>107236398.26814897</v>
      </c>
      <c r="AA8" s="4">
        <f>AA$5*('BNVP-HDVs-psgr'!AA$8/'BNVP-HDVs-psgr'!AA$5)</f>
        <v>106208034.35745463</v>
      </c>
      <c r="AB8" s="4">
        <f>AB$5*('BNVP-HDVs-psgr'!AB$8/'BNVP-HDVs-psgr'!AB$5)</f>
        <v>105218838.65218459</v>
      </c>
      <c r="AC8" s="4">
        <f>AC$5*('BNVP-HDVs-psgr'!AC$8/'BNVP-HDVs-psgr'!AC$5)</f>
        <v>104283589.13919464</v>
      </c>
      <c r="AD8" s="4">
        <f>AD$5*('BNVP-HDVs-psgr'!AD$8/'BNVP-HDVs-psgr'!AD$5)</f>
        <v>103389592.74564072</v>
      </c>
      <c r="AE8" s="4">
        <f>AE$5*('BNVP-HDVs-psgr'!AE$8/'BNVP-HDVs-psgr'!AE$5)</f>
        <v>102543995.08093846</v>
      </c>
      <c r="AF8" s="4">
        <f>AF$5*('BNVP-HDVs-psgr'!AF$8/'BNVP-HDVs-psgr'!AF$5)</f>
        <v>101692265.61654091</v>
      </c>
      <c r="AG8" s="4"/>
      <c r="AH8" s="4"/>
      <c r="AI8" s="4"/>
      <c r="AJ8" s="2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3"/>
  </sheetPr>
  <dimension ref="A1:AJ8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24.33203125" customWidth="1"/>
  </cols>
  <sheetData>
    <row r="1" spans="1:36" x14ac:dyDescent="0.2">
      <c r="A1" s="1" t="s">
        <v>233</v>
      </c>
      <c r="B1">
        <f>'AEO 53'!E1</f>
        <v>2020</v>
      </c>
      <c r="C1">
        <f>'AEO 53'!F1</f>
        <v>2021</v>
      </c>
      <c r="D1">
        <f>'AEO 53'!G1</f>
        <v>2022</v>
      </c>
      <c r="E1">
        <f>'AEO 53'!H1</f>
        <v>2023</v>
      </c>
      <c r="F1">
        <f>'AEO 53'!I1</f>
        <v>2024</v>
      </c>
      <c r="G1">
        <f>'AEO 53'!J1</f>
        <v>2025</v>
      </c>
      <c r="H1">
        <f>'AEO 53'!K1</f>
        <v>2026</v>
      </c>
      <c r="I1">
        <f>'AEO 53'!L1</f>
        <v>2027</v>
      </c>
      <c r="J1">
        <f>'AEO 53'!M1</f>
        <v>2028</v>
      </c>
      <c r="K1">
        <f>'AEO 53'!N1</f>
        <v>2029</v>
      </c>
      <c r="L1">
        <f>'AEO 53'!O1</f>
        <v>2030</v>
      </c>
      <c r="M1">
        <f>'AEO 53'!P1</f>
        <v>2031</v>
      </c>
      <c r="N1">
        <f>'AEO 53'!Q1</f>
        <v>2032</v>
      </c>
      <c r="O1">
        <f>'AEO 53'!R1</f>
        <v>2033</v>
      </c>
      <c r="P1">
        <f>'AEO 53'!S1</f>
        <v>2034</v>
      </c>
      <c r="Q1">
        <f>'AEO 53'!T1</f>
        <v>2035</v>
      </c>
      <c r="R1">
        <f>'AEO 53'!U1</f>
        <v>2036</v>
      </c>
      <c r="S1">
        <f>'AEO 53'!V1</f>
        <v>2037</v>
      </c>
      <c r="T1">
        <f>'AEO 53'!W1</f>
        <v>2038</v>
      </c>
      <c r="U1">
        <f>'AEO 53'!X1</f>
        <v>2039</v>
      </c>
      <c r="V1">
        <f>'AEO 53'!Y1</f>
        <v>2040</v>
      </c>
      <c r="W1">
        <f>'AEO 53'!Z1</f>
        <v>2041</v>
      </c>
      <c r="X1">
        <f>'AEO 53'!AA1</f>
        <v>2042</v>
      </c>
      <c r="Y1">
        <f>'AEO 53'!AB1</f>
        <v>2043</v>
      </c>
      <c r="Z1">
        <f>'AEO 53'!AC1</f>
        <v>2044</v>
      </c>
      <c r="AA1">
        <f>'AEO 53'!AD1</f>
        <v>2045</v>
      </c>
      <c r="AB1">
        <f>'AEO 53'!AE1</f>
        <v>2046</v>
      </c>
      <c r="AC1">
        <f>'AEO 53'!AF1</f>
        <v>2047</v>
      </c>
      <c r="AD1">
        <f>'AEO 53'!AG1</f>
        <v>2048</v>
      </c>
      <c r="AE1">
        <f>'AEO 53'!AH1</f>
        <v>2049</v>
      </c>
      <c r="AF1">
        <f>'AEO 53'!AI1</f>
        <v>2050</v>
      </c>
    </row>
    <row r="2" spans="1:36" x14ac:dyDescent="0.2">
      <c r="A2" t="s">
        <v>0</v>
      </c>
      <c r="B2" s="4">
        <f>'BNVP-rail-frgt'!B2/'BNVP-rail-frgt'!B5*'BNVP-rail-psgr'!B5</f>
        <v>4166666.666666667</v>
      </c>
      <c r="C2" s="4">
        <f>'BNVP-rail-frgt'!C2/'BNVP-rail-frgt'!C5*'BNVP-rail-psgr'!C5</f>
        <v>4126592.9195913752</v>
      </c>
      <c r="D2" s="4">
        <f>'BNVP-rail-frgt'!D2/'BNVP-rail-frgt'!D5*'BNVP-rail-psgr'!D5</f>
        <v>4135375.1528701074</v>
      </c>
      <c r="E2" s="4">
        <f>'BNVP-rail-frgt'!E2/'BNVP-rail-frgt'!E5*'BNVP-rail-psgr'!E5</f>
        <v>4125047.8844363294</v>
      </c>
      <c r="F2" s="4">
        <f>'BNVP-rail-frgt'!F2/'BNVP-rail-frgt'!F5*'BNVP-rail-psgr'!F5</f>
        <v>4111730.0321418801</v>
      </c>
      <c r="G2" s="4">
        <f>'BNVP-rail-frgt'!G2/'BNVP-rail-frgt'!G5*'BNVP-rail-psgr'!G5</f>
        <v>4101237.9199461825</v>
      </c>
      <c r="H2" s="4">
        <f>'BNVP-rail-frgt'!H2/'BNVP-rail-frgt'!H5*'BNVP-rail-psgr'!H5</f>
        <v>4086146.0175279942</v>
      </c>
      <c r="I2" s="4">
        <f>'BNVP-rail-frgt'!I2/'BNVP-rail-frgt'!I5*'BNVP-rail-psgr'!I5</f>
        <v>4068783.7827683222</v>
      </c>
      <c r="J2" s="4">
        <f>'BNVP-rail-frgt'!J2/'BNVP-rail-frgt'!J5*'BNVP-rail-psgr'!J5</f>
        <v>4054178.8603049223</v>
      </c>
      <c r="K2" s="4">
        <f>'BNVP-rail-frgt'!K2/'BNVP-rail-frgt'!K5*'BNVP-rail-psgr'!K5</f>
        <v>4042338.6763533526</v>
      </c>
      <c r="L2" s="4">
        <f>'BNVP-rail-frgt'!L2/'BNVP-rail-frgt'!L5*'BNVP-rail-psgr'!L5</f>
        <v>4033581.4948224751</v>
      </c>
      <c r="M2" s="4">
        <f>'BNVP-rail-frgt'!M2/'BNVP-rail-frgt'!M5*'BNVP-rail-psgr'!M5</f>
        <v>4027798.827333366</v>
      </c>
      <c r="N2" s="4">
        <f>'BNVP-rail-frgt'!N2/'BNVP-rail-frgt'!N5*'BNVP-rail-psgr'!N5</f>
        <v>4021432.6967475014</v>
      </c>
      <c r="O2" s="4">
        <f>'BNVP-rail-frgt'!O2/'BNVP-rail-frgt'!O5*'BNVP-rail-psgr'!O5</f>
        <v>4016561.1321957302</v>
      </c>
      <c r="P2" s="4">
        <f>'BNVP-rail-frgt'!P2/'BNVP-rail-frgt'!P5*'BNVP-rail-psgr'!P5</f>
        <v>4009467.1777880723</v>
      </c>
      <c r="Q2" s="4">
        <f>'BNVP-rail-frgt'!Q2/'BNVP-rail-frgt'!Q5*'BNVP-rail-psgr'!Q5</f>
        <v>4003496.1822766457</v>
      </c>
      <c r="R2" s="4">
        <f>'BNVP-rail-frgt'!R2/'BNVP-rail-frgt'!R5*'BNVP-rail-psgr'!R5</f>
        <v>3997204.4165868037</v>
      </c>
      <c r="S2" s="4">
        <f>'BNVP-rail-frgt'!S2/'BNVP-rail-frgt'!S5*'BNVP-rail-psgr'!S5</f>
        <v>3991766.5141989118</v>
      </c>
      <c r="T2" s="4">
        <f>'BNVP-rail-frgt'!T2/'BNVP-rail-frgt'!T5*'BNVP-rail-psgr'!T5</f>
        <v>3987186.5076586902</v>
      </c>
      <c r="U2" s="4">
        <f>'BNVP-rail-frgt'!U2/'BNVP-rail-frgt'!U5*'BNVP-rail-psgr'!U5</f>
        <v>3983763.6086197156</v>
      </c>
      <c r="V2" s="4">
        <f>'BNVP-rail-frgt'!V2/'BNVP-rail-frgt'!V5*'BNVP-rail-psgr'!V5</f>
        <v>3980867.2903014426</v>
      </c>
      <c r="W2" s="4">
        <f>'BNVP-rail-frgt'!W2/'BNVP-rail-frgt'!W5*'BNVP-rail-psgr'!W5</f>
        <v>3984554.7000555601</v>
      </c>
      <c r="X2" s="4">
        <f>'BNVP-rail-frgt'!X2/'BNVP-rail-frgt'!X5*'BNVP-rail-psgr'!X5</f>
        <v>3987802.7180832513</v>
      </c>
      <c r="Y2" s="4">
        <f>'BNVP-rail-frgt'!Y2/'BNVP-rail-frgt'!Y5*'BNVP-rail-psgr'!Y5</f>
        <v>3990608.6225031093</v>
      </c>
      <c r="Z2" s="4">
        <f>'BNVP-rail-frgt'!Z2/'BNVP-rail-frgt'!Z5*'BNVP-rail-psgr'!Z5</f>
        <v>3993140.7295046472</v>
      </c>
      <c r="AA2" s="4">
        <f>'BNVP-rail-frgt'!AA2/'BNVP-rail-frgt'!AA5*'BNVP-rail-psgr'!AA5</f>
        <v>3995540.8050062205</v>
      </c>
      <c r="AB2" s="4">
        <f>'BNVP-rail-frgt'!AB2/'BNVP-rail-frgt'!AB5*'BNVP-rail-psgr'!AB5</f>
        <v>3998138.1090390394</v>
      </c>
      <c r="AC2" s="4">
        <f>'BNVP-rail-frgt'!AC2/'BNVP-rail-frgt'!AC5*'BNVP-rail-psgr'!AC5</f>
        <v>4000481.139948451</v>
      </c>
      <c r="AD2" s="4">
        <f>'BNVP-rail-frgt'!AD2/'BNVP-rail-frgt'!AD5*'BNVP-rail-psgr'!AD5</f>
        <v>4003060.4013142907</v>
      </c>
      <c r="AE2" s="4">
        <f>'BNVP-rail-frgt'!AE2/'BNVP-rail-frgt'!AE5*'BNVP-rail-psgr'!AE5</f>
        <v>4005404.7239485322</v>
      </c>
      <c r="AF2" s="4">
        <f>'BNVP-rail-frgt'!AF2/'BNVP-rail-frgt'!AF5*'BNVP-rail-psgr'!AF5</f>
        <v>4006904.6703777979</v>
      </c>
      <c r="AG2" s="4"/>
      <c r="AH2" s="4"/>
      <c r="AI2" s="4"/>
    </row>
    <row r="3" spans="1:36" x14ac:dyDescent="0.2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t="s">
        <v>3</v>
      </c>
      <c r="B5" s="11">
        <f>2500000*cpi_2019to2012</f>
        <v>2245137.0390797043</v>
      </c>
      <c r="C5">
        <f t="shared" ref="C5:AF5" si="0">$B5</f>
        <v>2245137.0390797043</v>
      </c>
      <c r="D5">
        <f t="shared" si="0"/>
        <v>2245137.0390797043</v>
      </c>
      <c r="E5">
        <f t="shared" si="0"/>
        <v>2245137.0390797043</v>
      </c>
      <c r="F5">
        <f t="shared" si="0"/>
        <v>2245137.0390797043</v>
      </c>
      <c r="G5">
        <f t="shared" si="0"/>
        <v>2245137.0390797043</v>
      </c>
      <c r="H5">
        <f t="shared" si="0"/>
        <v>2245137.0390797043</v>
      </c>
      <c r="I5">
        <f t="shared" si="0"/>
        <v>2245137.0390797043</v>
      </c>
      <c r="J5">
        <f t="shared" si="0"/>
        <v>2245137.0390797043</v>
      </c>
      <c r="K5">
        <f t="shared" si="0"/>
        <v>2245137.0390797043</v>
      </c>
      <c r="L5">
        <f t="shared" si="0"/>
        <v>2245137.0390797043</v>
      </c>
      <c r="M5">
        <f t="shared" si="0"/>
        <v>2245137.0390797043</v>
      </c>
      <c r="N5">
        <f t="shared" si="0"/>
        <v>2245137.0390797043</v>
      </c>
      <c r="O5">
        <f t="shared" si="0"/>
        <v>2245137.0390797043</v>
      </c>
      <c r="P5">
        <f t="shared" si="0"/>
        <v>2245137.0390797043</v>
      </c>
      <c r="Q5">
        <f t="shared" si="0"/>
        <v>2245137.0390797043</v>
      </c>
      <c r="R5">
        <f t="shared" si="0"/>
        <v>2245137.0390797043</v>
      </c>
      <c r="S5">
        <f t="shared" si="0"/>
        <v>2245137.0390797043</v>
      </c>
      <c r="T5">
        <f t="shared" si="0"/>
        <v>2245137.0390797043</v>
      </c>
      <c r="U5">
        <f t="shared" si="0"/>
        <v>2245137.0390797043</v>
      </c>
      <c r="V5">
        <f t="shared" si="0"/>
        <v>2245137.0390797043</v>
      </c>
      <c r="W5">
        <f t="shared" si="0"/>
        <v>2245137.0390797043</v>
      </c>
      <c r="X5">
        <f t="shared" si="0"/>
        <v>2245137.0390797043</v>
      </c>
      <c r="Y5">
        <f t="shared" si="0"/>
        <v>2245137.0390797043</v>
      </c>
      <c r="Z5">
        <f t="shared" si="0"/>
        <v>2245137.0390797043</v>
      </c>
      <c r="AA5">
        <f t="shared" si="0"/>
        <v>2245137.0390797043</v>
      </c>
      <c r="AB5">
        <f t="shared" si="0"/>
        <v>2245137.0390797043</v>
      </c>
      <c r="AC5">
        <f t="shared" si="0"/>
        <v>2245137.0390797043</v>
      </c>
      <c r="AD5">
        <f t="shared" si="0"/>
        <v>2245137.0390797043</v>
      </c>
      <c r="AE5">
        <f t="shared" si="0"/>
        <v>2245137.0390797043</v>
      </c>
      <c r="AF5">
        <f t="shared" si="0"/>
        <v>2245137.0390797043</v>
      </c>
    </row>
    <row r="6" spans="1:36" x14ac:dyDescent="0.2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s="5" customFormat="1" x14ac:dyDescent="0.2">
      <c r="A7" s="5" t="s">
        <v>216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/>
      <c r="AH7"/>
      <c r="AI7"/>
      <c r="AJ7" s="22"/>
    </row>
    <row r="8" spans="1:36" s="5" customFormat="1" x14ac:dyDescent="0.2">
      <c r="A8" s="5" t="s">
        <v>217</v>
      </c>
      <c r="B8" s="4">
        <f>3300000*cpi_2019to2012</f>
        <v>2963580.8915852099</v>
      </c>
      <c r="C8" s="4">
        <f>$B$8*'BNVP-HDVs-frgt'!C8/'BNVP-HDVs-frgt'!$B$8</f>
        <v>2898146.7496336275</v>
      </c>
      <c r="D8" s="4">
        <f>$B$8*'BNVP-HDVs-frgt'!D8/'BNVP-HDVs-frgt'!$B$8</f>
        <v>2841889.2903619283</v>
      </c>
      <c r="E8" s="4">
        <f>$B$8*'BNVP-HDVs-frgt'!E8/'BNVP-HDVs-frgt'!$B$8</f>
        <v>2792108.8293977249</v>
      </c>
      <c r="F8" s="4">
        <f>$B$8*'BNVP-HDVs-frgt'!F8/'BNVP-HDVs-frgt'!$B$8</f>
        <v>2736253.3420947725</v>
      </c>
      <c r="G8" s="4">
        <f>$B$8*'BNVP-HDVs-frgt'!G8/'BNVP-HDVs-frgt'!$B$8</f>
        <v>2680128.2080067135</v>
      </c>
      <c r="H8" s="4">
        <f>$B$8*'BNVP-HDVs-frgt'!H8/'BNVP-HDVs-frgt'!$B$8</f>
        <v>2628588.2512356685</v>
      </c>
      <c r="I8" s="4">
        <f>$B$8*'BNVP-HDVs-frgt'!I8/'BNVP-HDVs-frgt'!$B$8</f>
        <v>2583213.3946892056</v>
      </c>
      <c r="J8" s="4">
        <f>$B$8*'BNVP-HDVs-frgt'!J8/'BNVP-HDVs-frgt'!$B$8</f>
        <v>2539674.2106348653</v>
      </c>
      <c r="K8" s="4">
        <f>$B$8*'BNVP-HDVs-frgt'!K8/'BNVP-HDVs-frgt'!$B$8</f>
        <v>2498238.5242986702</v>
      </c>
      <c r="L8" s="4">
        <f>$B$8*'BNVP-HDVs-frgt'!L8/'BNVP-HDVs-frgt'!$B$8</f>
        <v>2459022.8425775841</v>
      </c>
      <c r="M8" s="4">
        <f>$B$8*'BNVP-HDVs-frgt'!M8/'BNVP-HDVs-frgt'!$B$8</f>
        <v>2420948.0034363191</v>
      </c>
      <c r="N8" s="4">
        <f>$B$8*'BNVP-HDVs-frgt'!N8/'BNVP-HDVs-frgt'!$B$8</f>
        <v>2385215.937825365</v>
      </c>
      <c r="O8" s="4">
        <f>$B$8*'BNVP-HDVs-frgt'!O8/'BNVP-HDVs-frgt'!$B$8</f>
        <v>2350992.023728821</v>
      </c>
      <c r="P8" s="4">
        <f>$B$8*'BNVP-HDVs-frgt'!P8/'BNVP-HDVs-frgt'!$B$8</f>
        <v>2317677.6222473639</v>
      </c>
      <c r="Q8" s="4">
        <f>$B$8*'BNVP-HDVs-frgt'!Q8/'BNVP-HDVs-frgt'!$B$8</f>
        <v>2285362.0067063202</v>
      </c>
      <c r="R8" s="4">
        <f>$B$8*'BNVP-HDVs-frgt'!R8/'BNVP-HDVs-frgt'!$B$8</f>
        <v>2254912.9150881483</v>
      </c>
      <c r="S8" s="4">
        <f>$B$8*'BNVP-HDVs-frgt'!S8/'BNVP-HDVs-frgt'!$B$8</f>
        <v>2225840.2979732449</v>
      </c>
      <c r="T8" s="4">
        <f>$B$8*'BNVP-HDVs-frgt'!T8/'BNVP-HDVs-frgt'!$B$8</f>
        <v>2198063.1309086205</v>
      </c>
      <c r="U8" s="4">
        <f>$B$8*'BNVP-HDVs-frgt'!U8/'BNVP-HDVs-frgt'!$B$8</f>
        <v>2171526.3155247299</v>
      </c>
      <c r="V8" s="4">
        <f>$B$8*'BNVP-HDVs-frgt'!V8/'BNVP-HDVs-frgt'!$B$8</f>
        <v>2146394.7494335282</v>
      </c>
      <c r="W8" s="4">
        <f>$B$8*'BNVP-HDVs-frgt'!W8/'BNVP-HDVs-frgt'!$B$8</f>
        <v>2122434.3227319452</v>
      </c>
      <c r="X8" s="4">
        <f>$B$8*'BNVP-HDVs-frgt'!X8/'BNVP-HDVs-frgt'!$B$8</f>
        <v>2099544.0518360203</v>
      </c>
      <c r="Y8" s="4">
        <f>$B$8*'BNVP-HDVs-frgt'!Y8/'BNVP-HDVs-frgt'!$B$8</f>
        <v>2077830.3451792381</v>
      </c>
      <c r="Z8" s="4">
        <f>$B$8*'BNVP-HDVs-frgt'!Z8/'BNVP-HDVs-frgt'!$B$8</f>
        <v>2057093.1745883727</v>
      </c>
      <c r="AA8" s="4">
        <f>$B$8*'BNVP-HDVs-frgt'!AA8/'BNVP-HDVs-frgt'!$B$8</f>
        <v>2037366.2869285266</v>
      </c>
      <c r="AB8" s="4">
        <f>$B$8*'BNVP-HDVs-frgt'!AB8/'BNVP-HDVs-frgt'!$B$8</f>
        <v>2018390.75467916</v>
      </c>
      <c r="AC8" s="4">
        <f>$B$8*'BNVP-HDVs-frgt'!AC8/'BNVP-HDVs-frgt'!$B$8</f>
        <v>2000450.0608403201</v>
      </c>
      <c r="AD8" s="4">
        <f>$B$8*'BNVP-HDVs-frgt'!AD8/'BNVP-HDVs-frgt'!$B$8</f>
        <v>1983300.716877016</v>
      </c>
      <c r="AE8" s="4">
        <f>$B$8*'BNVP-HDVs-frgt'!AE8/'BNVP-HDVs-frgt'!$B$8</f>
        <v>1967079.795505177</v>
      </c>
      <c r="AF8" s="4">
        <f>$B$8*'BNVP-HDVs-frgt'!AF8/'BNVP-HDVs-frgt'!$B$8</f>
        <v>1950741.2491151085</v>
      </c>
      <c r="AG8" s="4"/>
      <c r="AH8" s="4"/>
      <c r="AI8" s="4"/>
      <c r="AJ8" s="2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3"/>
  </sheetPr>
  <dimension ref="A1:AJ8"/>
  <sheetViews>
    <sheetView workbookViewId="0">
      <selection activeCell="C2" sqref="C2:AF2"/>
    </sheetView>
  </sheetViews>
  <sheetFormatPr baseColWidth="10" defaultColWidth="8.83203125" defaultRowHeight="15" x14ac:dyDescent="0.2"/>
  <cols>
    <col min="1" max="1" width="24.33203125" customWidth="1"/>
  </cols>
  <sheetData>
    <row r="1" spans="1:36" x14ac:dyDescent="0.2">
      <c r="A1" s="1" t="s">
        <v>233</v>
      </c>
      <c r="B1">
        <f>'AEO 53'!E1</f>
        <v>2020</v>
      </c>
      <c r="C1">
        <f>'AEO 53'!F1</f>
        <v>2021</v>
      </c>
      <c r="D1">
        <f>'AEO 53'!G1</f>
        <v>2022</v>
      </c>
      <c r="E1">
        <f>'AEO 53'!H1</f>
        <v>2023</v>
      </c>
      <c r="F1">
        <f>'AEO 53'!I1</f>
        <v>2024</v>
      </c>
      <c r="G1">
        <f>'AEO 53'!J1</f>
        <v>2025</v>
      </c>
      <c r="H1">
        <f>'AEO 53'!K1</f>
        <v>2026</v>
      </c>
      <c r="I1">
        <f>'AEO 53'!L1</f>
        <v>2027</v>
      </c>
      <c r="J1">
        <f>'AEO 53'!M1</f>
        <v>2028</v>
      </c>
      <c r="K1">
        <f>'AEO 53'!N1</f>
        <v>2029</v>
      </c>
      <c r="L1">
        <f>'AEO 53'!O1</f>
        <v>2030</v>
      </c>
      <c r="M1">
        <f>'AEO 53'!P1</f>
        <v>2031</v>
      </c>
      <c r="N1">
        <f>'AEO 53'!Q1</f>
        <v>2032</v>
      </c>
      <c r="O1">
        <f>'AEO 53'!R1</f>
        <v>2033</v>
      </c>
      <c r="P1">
        <f>'AEO 53'!S1</f>
        <v>2034</v>
      </c>
      <c r="Q1">
        <f>'AEO 53'!T1</f>
        <v>2035</v>
      </c>
      <c r="R1">
        <f>'AEO 53'!U1</f>
        <v>2036</v>
      </c>
      <c r="S1">
        <f>'AEO 53'!V1</f>
        <v>2037</v>
      </c>
      <c r="T1">
        <f>'AEO 53'!W1</f>
        <v>2038</v>
      </c>
      <c r="U1">
        <f>'AEO 53'!X1</f>
        <v>2039</v>
      </c>
      <c r="V1">
        <f>'AEO 53'!Y1</f>
        <v>2040</v>
      </c>
      <c r="W1">
        <f>'AEO 53'!Z1</f>
        <v>2041</v>
      </c>
      <c r="X1">
        <f>'AEO 53'!AA1</f>
        <v>2042</v>
      </c>
      <c r="Y1">
        <f>'AEO 53'!AB1</f>
        <v>2043</v>
      </c>
      <c r="Z1">
        <f>'AEO 53'!AC1</f>
        <v>2044</v>
      </c>
      <c r="AA1">
        <f>'AEO 53'!AD1</f>
        <v>2045</v>
      </c>
      <c r="AB1">
        <f>'AEO 53'!AE1</f>
        <v>2046</v>
      </c>
      <c r="AC1">
        <f>'AEO 53'!AF1</f>
        <v>2047</v>
      </c>
      <c r="AD1">
        <f>'AEO 53'!AG1</f>
        <v>2048</v>
      </c>
      <c r="AE1">
        <f>'AEO 53'!AH1</f>
        <v>2049</v>
      </c>
      <c r="AF1">
        <f>'AEO 53'!AI1</f>
        <v>2050</v>
      </c>
    </row>
    <row r="2" spans="1:36" x14ac:dyDescent="0.2">
      <c r="A2" t="s">
        <v>0</v>
      </c>
      <c r="B2" s="4">
        <f>5000000</f>
        <v>5000000</v>
      </c>
      <c r="C2" s="4">
        <f>$B$2*'BNVP-HDVs-frgt'!C2/'BNVP-HDVs-frgt'!$B$2</f>
        <v>4951911.50350965</v>
      </c>
      <c r="D2" s="4">
        <f>$B$2*'BNVP-HDVs-frgt'!D2/'BNVP-HDVs-frgt'!$B$2</f>
        <v>4962450.1834441284</v>
      </c>
      <c r="E2" s="4">
        <f>$B$2*'BNVP-HDVs-frgt'!E2/'BNVP-HDVs-frgt'!$B$2</f>
        <v>4950057.4613235947</v>
      </c>
      <c r="F2" s="4">
        <f>$B$2*'BNVP-HDVs-frgt'!F2/'BNVP-HDVs-frgt'!$B$2</f>
        <v>4934076.038570256</v>
      </c>
      <c r="G2" s="4">
        <f>$B$2*'BNVP-HDVs-frgt'!G2/'BNVP-HDVs-frgt'!$B$2</f>
        <v>4921485.503935419</v>
      </c>
      <c r="H2" s="4">
        <f>$B$2*'BNVP-HDVs-frgt'!H2/'BNVP-HDVs-frgt'!$B$2</f>
        <v>4903375.2210335927</v>
      </c>
      <c r="I2" s="4">
        <f>$B$2*'BNVP-HDVs-frgt'!I2/'BNVP-HDVs-frgt'!$B$2</f>
        <v>4882540.539321986</v>
      </c>
      <c r="J2" s="4">
        <f>$B$2*'BNVP-HDVs-frgt'!J2/'BNVP-HDVs-frgt'!$B$2</f>
        <v>4865014.6323659066</v>
      </c>
      <c r="K2" s="4">
        <f>$B$2*'BNVP-HDVs-frgt'!K2/'BNVP-HDVs-frgt'!$B$2</f>
        <v>4850806.4116240228</v>
      </c>
      <c r="L2" s="4">
        <f>$B$2*'BNVP-HDVs-frgt'!L2/'BNVP-HDVs-frgt'!$B$2</f>
        <v>4840297.79378697</v>
      </c>
      <c r="M2" s="4">
        <f>$B$2*'BNVP-HDVs-frgt'!M2/'BNVP-HDVs-frgt'!$B$2</f>
        <v>4833358.5928000389</v>
      </c>
      <c r="N2" s="4">
        <f>$B$2*'BNVP-HDVs-frgt'!N2/'BNVP-HDVs-frgt'!$B$2</f>
        <v>4825719.2360970015</v>
      </c>
      <c r="O2" s="4">
        <f>$B$2*'BNVP-HDVs-frgt'!O2/'BNVP-HDVs-frgt'!$B$2</f>
        <v>4819873.3586348761</v>
      </c>
      <c r="P2" s="4">
        <f>$B$2*'BNVP-HDVs-frgt'!P2/'BNVP-HDVs-frgt'!$B$2</f>
        <v>4811360.6133456863</v>
      </c>
      <c r="Q2" s="4">
        <f>$B$2*'BNVP-HDVs-frgt'!Q2/'BNVP-HDVs-frgt'!$B$2</f>
        <v>4804195.4187319744</v>
      </c>
      <c r="R2" s="4">
        <f>$B$2*'BNVP-HDVs-frgt'!R2/'BNVP-HDVs-frgt'!$B$2</f>
        <v>4796645.2999041639</v>
      </c>
      <c r="S2" s="4">
        <f>$B$2*'BNVP-HDVs-frgt'!S2/'BNVP-HDVs-frgt'!$B$2</f>
        <v>4790119.8170386944</v>
      </c>
      <c r="T2" s="4">
        <f>$B$2*'BNVP-HDVs-frgt'!T2/'BNVP-HDVs-frgt'!$B$2</f>
        <v>4784623.8091904279</v>
      </c>
      <c r="U2" s="4">
        <f>$B$2*'BNVP-HDVs-frgt'!U2/'BNVP-HDVs-frgt'!$B$2</f>
        <v>4780516.3303436581</v>
      </c>
      <c r="V2" s="4">
        <f>$B$2*'BNVP-HDVs-frgt'!V2/'BNVP-HDVs-frgt'!$B$2</f>
        <v>4777040.7483617309</v>
      </c>
      <c r="W2" s="4">
        <f>$B$2*'BNVP-HDVs-frgt'!W2/'BNVP-HDVs-frgt'!$B$2</f>
        <v>4781465.6400666721</v>
      </c>
      <c r="X2" s="4">
        <f>$B$2*'BNVP-HDVs-frgt'!X2/'BNVP-HDVs-frgt'!$B$2</f>
        <v>4785363.261699901</v>
      </c>
      <c r="Y2" s="4">
        <f>$B$2*'BNVP-HDVs-frgt'!Y2/'BNVP-HDVs-frgt'!$B$2</f>
        <v>4788730.3470037309</v>
      </c>
      <c r="Z2" s="4">
        <f>$B$2*'BNVP-HDVs-frgt'!Z2/'BNVP-HDVs-frgt'!$B$2</f>
        <v>4791768.8754055761</v>
      </c>
      <c r="AA2" s="4">
        <f>$B$2*'BNVP-HDVs-frgt'!AA2/'BNVP-HDVs-frgt'!$B$2</f>
        <v>4794648.9660074646</v>
      </c>
      <c r="AB2" s="4">
        <f>$B$2*'BNVP-HDVs-frgt'!AB2/'BNVP-HDVs-frgt'!$B$2</f>
        <v>4797765.7308468465</v>
      </c>
      <c r="AC2" s="4">
        <f>$B$2*'BNVP-HDVs-frgt'!AC2/'BNVP-HDVs-frgt'!$B$2</f>
        <v>4800577.3679381404</v>
      </c>
      <c r="AD2" s="4">
        <f>$B$2*'BNVP-HDVs-frgt'!AD2/'BNVP-HDVs-frgt'!$B$2</f>
        <v>4803672.4815771487</v>
      </c>
      <c r="AE2" s="4">
        <f>$B$2*'BNVP-HDVs-frgt'!AE2/'BNVP-HDVs-frgt'!$B$2</f>
        <v>4806485.6687382385</v>
      </c>
      <c r="AF2" s="4">
        <f>$B$2*'BNVP-HDVs-frgt'!AF2/'BNVP-HDVs-frgt'!$B$2</f>
        <v>4808285.6044533569</v>
      </c>
      <c r="AG2" s="4"/>
      <c r="AH2" s="4"/>
      <c r="AI2" s="4"/>
    </row>
    <row r="3" spans="1:36" x14ac:dyDescent="0.2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t="s">
        <v>3</v>
      </c>
      <c r="B5" s="11">
        <f>3000000*cpi_2019to2012</f>
        <v>2694164.446895645</v>
      </c>
      <c r="C5">
        <f t="shared" ref="C5:AF5" si="0">$B5</f>
        <v>2694164.446895645</v>
      </c>
      <c r="D5">
        <f t="shared" si="0"/>
        <v>2694164.446895645</v>
      </c>
      <c r="E5">
        <f t="shared" si="0"/>
        <v>2694164.446895645</v>
      </c>
      <c r="F5">
        <f t="shared" si="0"/>
        <v>2694164.446895645</v>
      </c>
      <c r="G5">
        <f t="shared" si="0"/>
        <v>2694164.446895645</v>
      </c>
      <c r="H5">
        <f t="shared" si="0"/>
        <v>2694164.446895645</v>
      </c>
      <c r="I5">
        <f t="shared" si="0"/>
        <v>2694164.446895645</v>
      </c>
      <c r="J5">
        <f t="shared" si="0"/>
        <v>2694164.446895645</v>
      </c>
      <c r="K5">
        <f t="shared" si="0"/>
        <v>2694164.446895645</v>
      </c>
      <c r="L5">
        <f t="shared" si="0"/>
        <v>2694164.446895645</v>
      </c>
      <c r="M5">
        <f t="shared" si="0"/>
        <v>2694164.446895645</v>
      </c>
      <c r="N5">
        <f t="shared" si="0"/>
        <v>2694164.446895645</v>
      </c>
      <c r="O5">
        <f t="shared" si="0"/>
        <v>2694164.446895645</v>
      </c>
      <c r="P5">
        <f t="shared" si="0"/>
        <v>2694164.446895645</v>
      </c>
      <c r="Q5">
        <f t="shared" si="0"/>
        <v>2694164.446895645</v>
      </c>
      <c r="R5">
        <f t="shared" si="0"/>
        <v>2694164.446895645</v>
      </c>
      <c r="S5">
        <f t="shared" si="0"/>
        <v>2694164.446895645</v>
      </c>
      <c r="T5">
        <f t="shared" si="0"/>
        <v>2694164.446895645</v>
      </c>
      <c r="U5">
        <f t="shared" si="0"/>
        <v>2694164.446895645</v>
      </c>
      <c r="V5">
        <f t="shared" si="0"/>
        <v>2694164.446895645</v>
      </c>
      <c r="W5">
        <f t="shared" si="0"/>
        <v>2694164.446895645</v>
      </c>
      <c r="X5">
        <f t="shared" si="0"/>
        <v>2694164.446895645</v>
      </c>
      <c r="Y5">
        <f t="shared" si="0"/>
        <v>2694164.446895645</v>
      </c>
      <c r="Z5">
        <f t="shared" si="0"/>
        <v>2694164.446895645</v>
      </c>
      <c r="AA5">
        <f t="shared" si="0"/>
        <v>2694164.446895645</v>
      </c>
      <c r="AB5">
        <f t="shared" si="0"/>
        <v>2694164.446895645</v>
      </c>
      <c r="AC5">
        <f t="shared" si="0"/>
        <v>2694164.446895645</v>
      </c>
      <c r="AD5">
        <f t="shared" si="0"/>
        <v>2694164.446895645</v>
      </c>
      <c r="AE5">
        <f t="shared" si="0"/>
        <v>2694164.446895645</v>
      </c>
      <c r="AF5">
        <f t="shared" si="0"/>
        <v>2694164.446895645</v>
      </c>
    </row>
    <row r="6" spans="1:36" x14ac:dyDescent="0.2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s="5" customFormat="1" x14ac:dyDescent="0.2">
      <c r="A7" s="5" t="s">
        <v>216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/>
      <c r="AH7"/>
      <c r="AI7"/>
      <c r="AJ7" s="22"/>
    </row>
    <row r="8" spans="1:36" s="5" customFormat="1" x14ac:dyDescent="0.2">
      <c r="A8" s="5" t="s">
        <v>217</v>
      </c>
      <c r="B8" s="4">
        <f>9300000*cpi_2019to2012</f>
        <v>8351909.7853765003</v>
      </c>
      <c r="C8" s="4">
        <f>$B$8*('BNVP-HDVs-frgt'!C8/'BNVP-HDVs-frgt'!$B$8)</f>
        <v>8167504.4762402223</v>
      </c>
      <c r="D8" s="4">
        <f>$B$8*('BNVP-HDVs-frgt'!D8/'BNVP-HDVs-frgt'!$B$8)</f>
        <v>8008960.7273836164</v>
      </c>
      <c r="E8" s="4">
        <f>$B$8*('BNVP-HDVs-frgt'!E8/'BNVP-HDVs-frgt'!$B$8)</f>
        <v>7868670.3373935875</v>
      </c>
      <c r="F8" s="4">
        <f>$B$8*('BNVP-HDVs-frgt'!F8/'BNVP-HDVs-frgt'!$B$8)</f>
        <v>7711259.418630722</v>
      </c>
      <c r="G8" s="4">
        <f>$B$8*('BNVP-HDVs-frgt'!G8/'BNVP-HDVs-frgt'!$B$8)</f>
        <v>7553088.5862007383</v>
      </c>
      <c r="H8" s="4">
        <f>$B$8*('BNVP-HDVs-frgt'!H8/'BNVP-HDVs-frgt'!$B$8)</f>
        <v>7407839.6171187013</v>
      </c>
      <c r="I8" s="4">
        <f>$B$8*('BNVP-HDVs-frgt'!I8/'BNVP-HDVs-frgt'!$B$8)</f>
        <v>7279965.0213968521</v>
      </c>
      <c r="J8" s="4">
        <f>$B$8*('BNVP-HDVs-frgt'!J8/'BNVP-HDVs-frgt'!$B$8)</f>
        <v>7157263.6845164392</v>
      </c>
      <c r="K8" s="4">
        <f>$B$8*('BNVP-HDVs-frgt'!K8/'BNVP-HDVs-frgt'!$B$8)</f>
        <v>7040490.3866598886</v>
      </c>
      <c r="L8" s="4">
        <f>$B$8*('BNVP-HDVs-frgt'!L8/'BNVP-HDVs-frgt'!$B$8)</f>
        <v>6929973.4654459199</v>
      </c>
      <c r="M8" s="4">
        <f>$B$8*('BNVP-HDVs-frgt'!M8/'BNVP-HDVs-frgt'!$B$8)</f>
        <v>6822671.6460478082</v>
      </c>
      <c r="N8" s="4">
        <f>$B$8*('BNVP-HDVs-frgt'!N8/'BNVP-HDVs-frgt'!$B$8)</f>
        <v>6721972.1884169374</v>
      </c>
      <c r="O8" s="4">
        <f>$B$8*('BNVP-HDVs-frgt'!O8/'BNVP-HDVs-frgt'!$B$8)</f>
        <v>6625522.9759630421</v>
      </c>
      <c r="P8" s="4">
        <f>$B$8*('BNVP-HDVs-frgt'!P8/'BNVP-HDVs-frgt'!$B$8)</f>
        <v>6531636.9354243884</v>
      </c>
      <c r="Q8" s="4">
        <f>$B$8*('BNVP-HDVs-frgt'!Q8/'BNVP-HDVs-frgt'!$B$8)</f>
        <v>6440565.6552632665</v>
      </c>
      <c r="R8" s="4">
        <f>$B$8*('BNVP-HDVs-frgt'!R8/'BNVP-HDVs-frgt'!$B$8)</f>
        <v>6354754.5788847813</v>
      </c>
      <c r="S8" s="4">
        <f>$B$8*('BNVP-HDVs-frgt'!S8/'BNVP-HDVs-frgt'!$B$8)</f>
        <v>6272822.657924599</v>
      </c>
      <c r="T8" s="4">
        <f>$B$8*('BNVP-HDVs-frgt'!T8/'BNVP-HDVs-frgt'!$B$8)</f>
        <v>6194541.5507424762</v>
      </c>
      <c r="U8" s="4">
        <f>$B$8*('BNVP-HDVs-frgt'!U8/'BNVP-HDVs-frgt'!$B$8)</f>
        <v>6119755.9801151482</v>
      </c>
      <c r="V8" s="4">
        <f>$B$8*('BNVP-HDVs-frgt'!V8/'BNVP-HDVs-frgt'!$B$8)</f>
        <v>6048930.6574944882</v>
      </c>
      <c r="W8" s="4">
        <f>$B$8*('BNVP-HDVs-frgt'!W8/'BNVP-HDVs-frgt'!$B$8)</f>
        <v>5981405.8186082086</v>
      </c>
      <c r="X8" s="4">
        <f>$B$8*('BNVP-HDVs-frgt'!X8/'BNVP-HDVs-frgt'!$B$8)</f>
        <v>5916896.8733560573</v>
      </c>
      <c r="Y8" s="4">
        <f>$B$8*('BNVP-HDVs-frgt'!Y8/'BNVP-HDVs-frgt'!$B$8)</f>
        <v>5855703.7000505794</v>
      </c>
      <c r="Z8" s="4">
        <f>$B$8*('BNVP-HDVs-frgt'!Z8/'BNVP-HDVs-frgt'!$B$8)</f>
        <v>5797262.5829308685</v>
      </c>
      <c r="AA8" s="4">
        <f>$B$8*('BNVP-HDVs-frgt'!AA8/'BNVP-HDVs-frgt'!$B$8)</f>
        <v>5741668.6267985739</v>
      </c>
      <c r="AB8" s="4">
        <f>$B$8*('BNVP-HDVs-frgt'!AB8/'BNVP-HDVs-frgt'!$B$8)</f>
        <v>5688192.1268230872</v>
      </c>
      <c r="AC8" s="4">
        <f>$B$8*('BNVP-HDVs-frgt'!AC8/'BNVP-HDVs-frgt'!$B$8)</f>
        <v>5637631.9896409018</v>
      </c>
      <c r="AD8" s="4">
        <f>$B$8*('BNVP-HDVs-frgt'!AD8/'BNVP-HDVs-frgt'!$B$8)</f>
        <v>5589302.0202897722</v>
      </c>
      <c r="AE8" s="4">
        <f>$B$8*('BNVP-HDVs-frgt'!AE8/'BNVP-HDVs-frgt'!$B$8)</f>
        <v>5543588.5146054989</v>
      </c>
      <c r="AF8" s="4">
        <f>$B$8*('BNVP-HDVs-frgt'!AF8/'BNVP-HDVs-frgt'!$B$8)</f>
        <v>5497543.5202334868</v>
      </c>
      <c r="AG8" s="4"/>
      <c r="AH8" s="4"/>
      <c r="AI8" s="4"/>
      <c r="AJ8" s="2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3"/>
  </sheetPr>
  <dimension ref="A1:AJ8"/>
  <sheetViews>
    <sheetView topLeftCell="S1" workbookViewId="0">
      <selection activeCell="AG1" sqref="AG1:AG1048576"/>
    </sheetView>
  </sheetViews>
  <sheetFormatPr baseColWidth="10" defaultColWidth="8.83203125" defaultRowHeight="15" x14ac:dyDescent="0.2"/>
  <cols>
    <col min="1" max="1" width="24.33203125" customWidth="1"/>
  </cols>
  <sheetData>
    <row r="1" spans="1:36" x14ac:dyDescent="0.2">
      <c r="A1" s="1" t="s">
        <v>233</v>
      </c>
      <c r="B1">
        <f>'AEO 53'!E1</f>
        <v>2020</v>
      </c>
      <c r="C1">
        <f>'AEO 53'!F1</f>
        <v>2021</v>
      </c>
      <c r="D1">
        <f>'AEO 53'!G1</f>
        <v>2022</v>
      </c>
      <c r="E1">
        <f>'AEO 53'!H1</f>
        <v>2023</v>
      </c>
      <c r="F1">
        <f>'AEO 53'!I1</f>
        <v>2024</v>
      </c>
      <c r="G1">
        <f>'AEO 53'!J1</f>
        <v>2025</v>
      </c>
      <c r="H1">
        <f>'AEO 53'!K1</f>
        <v>2026</v>
      </c>
      <c r="I1">
        <f>'AEO 53'!L1</f>
        <v>2027</v>
      </c>
      <c r="J1">
        <f>'AEO 53'!M1</f>
        <v>2028</v>
      </c>
      <c r="K1">
        <f>'AEO 53'!N1</f>
        <v>2029</v>
      </c>
      <c r="L1">
        <f>'AEO 53'!O1</f>
        <v>2030</v>
      </c>
      <c r="M1">
        <f>'AEO 53'!P1</f>
        <v>2031</v>
      </c>
      <c r="N1">
        <f>'AEO 53'!Q1</f>
        <v>2032</v>
      </c>
      <c r="O1">
        <f>'AEO 53'!R1</f>
        <v>2033</v>
      </c>
      <c r="P1">
        <f>'AEO 53'!S1</f>
        <v>2034</v>
      </c>
      <c r="Q1">
        <f>'AEO 53'!T1</f>
        <v>2035</v>
      </c>
      <c r="R1">
        <f>'AEO 53'!U1</f>
        <v>2036</v>
      </c>
      <c r="S1">
        <f>'AEO 53'!V1</f>
        <v>2037</v>
      </c>
      <c r="T1">
        <f>'AEO 53'!W1</f>
        <v>2038</v>
      </c>
      <c r="U1">
        <f>'AEO 53'!X1</f>
        <v>2039</v>
      </c>
      <c r="V1">
        <f>'AEO 53'!Y1</f>
        <v>2040</v>
      </c>
      <c r="W1">
        <f>'AEO 53'!Z1</f>
        <v>2041</v>
      </c>
      <c r="X1">
        <f>'AEO 53'!AA1</f>
        <v>2042</v>
      </c>
      <c r="Y1">
        <f>'AEO 53'!AB1</f>
        <v>2043</v>
      </c>
      <c r="Z1">
        <f>'AEO 53'!AC1</f>
        <v>2044</v>
      </c>
      <c r="AA1">
        <f>'AEO 53'!AD1</f>
        <v>2045</v>
      </c>
      <c r="AB1">
        <f>'AEO 53'!AE1</f>
        <v>2046</v>
      </c>
      <c r="AC1">
        <f>'AEO 53'!AF1</f>
        <v>2047</v>
      </c>
      <c r="AD1">
        <f>'AEO 53'!AG1</f>
        <v>2048</v>
      </c>
      <c r="AE1">
        <f>'AEO 53'!AH1</f>
        <v>2049</v>
      </c>
      <c r="AF1">
        <f>'AEO 53'!AI1</f>
        <v>2050</v>
      </c>
    </row>
    <row r="2" spans="1:36" x14ac:dyDescent="0.2">
      <c r="A2" t="s">
        <v>0</v>
      </c>
      <c r="B2" s="4">
        <f>B$5*('BNVP-HDVs-psgr'!B$2/'BNVP-HDVs-psgr'!B$5)</f>
        <v>55456.749999999993</v>
      </c>
      <c r="C2" s="4">
        <f>C$5*('BNVP-HDVs-psgr'!C$2/'BNVP-HDVs-psgr'!C$5)</f>
        <v>54923.383654451747</v>
      </c>
      <c r="D2" s="4">
        <f>D$5*('BNVP-HDVs-psgr'!D$2/'BNVP-HDVs-psgr'!D$5)</f>
        <v>55040.271842143033</v>
      </c>
      <c r="E2" s="4">
        <f>E$5*('BNVP-HDVs-psgr'!E$2/'BNVP-HDVs-psgr'!E$5)</f>
        <v>54902.819823651451</v>
      </c>
      <c r="F2" s="4">
        <f>F$5*('BNVP-HDVs-psgr'!F$2/'BNVP-HDVs-psgr'!F$5)</f>
        <v>54725.5642703962</v>
      </c>
      <c r="G2" s="4">
        <f>G$5*('BNVP-HDVs-psgr'!G$2/'BNVP-HDVs-psgr'!G$5)</f>
        <v>54585.918244074099</v>
      </c>
      <c r="H2" s="4">
        <f>H$5*('BNVP-HDVs-psgr'!H$2/'BNVP-HDVs-psgr'!H$5)</f>
        <v>54385.050757810932</v>
      </c>
      <c r="I2" s="4">
        <f>I$5*('BNVP-HDVs-psgr'!I$2/'BNVP-HDVs-psgr'!I$5)</f>
        <v>54153.966010808886</v>
      </c>
      <c r="J2" s="4">
        <f>J$5*('BNVP-HDVs-psgr'!J$2/'BNVP-HDVs-psgr'!J$5)</f>
        <v>53959.580042691596</v>
      </c>
      <c r="K2" s="4">
        <f>K$5*('BNVP-HDVs-psgr'!K$2/'BNVP-HDVs-psgr'!K$5)</f>
        <v>53801.991693566102</v>
      </c>
      <c r="L2" s="4">
        <f>L$5*('BNVP-HDVs-psgr'!L$2/'BNVP-HDVs-psgr'!L$5)</f>
        <v>53685.436935119105</v>
      </c>
      <c r="M2" s="4">
        <f>M$5*('BNVP-HDVs-psgr'!M$2/'BNVP-HDVs-psgr'!M$5)</f>
        <v>53608.47182825271</v>
      </c>
      <c r="N2" s="4">
        <f>N$5*('BNVP-HDVs-psgr'!N$2/'BNVP-HDVs-psgr'!N$5)</f>
        <v>53523.741049284472</v>
      </c>
      <c r="O2" s="4">
        <f>O$5*('BNVP-HDVs-psgr'!O$2/'BNVP-HDVs-psgr'!O$5)</f>
        <v>53458.902376294936</v>
      </c>
      <c r="P2" s="4">
        <f>P$5*('BNVP-HDVs-psgr'!P$2/'BNVP-HDVs-psgr'!P$5)</f>
        <v>53364.484538831661</v>
      </c>
      <c r="Q2" s="4">
        <f>Q$5*('BNVP-HDVs-psgr'!Q$2/'BNVP-HDVs-psgr'!Q$5)</f>
        <v>53285.012857552887</v>
      </c>
      <c r="R2" s="4">
        <f>R$5*('BNVP-HDVs-psgr'!R$2/'BNVP-HDVs-psgr'!R$5)</f>
        <v>53201.271847092037</v>
      </c>
      <c r="S2" s="4">
        <f>S$5*('BNVP-HDVs-psgr'!S$2/'BNVP-HDVs-psgr'!S$5)</f>
        <v>53128.895432712132</v>
      </c>
      <c r="T2" s="4">
        <f>T$5*('BNVP-HDVs-psgr'!T$2/'BNVP-HDVs-psgr'!T$5)</f>
        <v>53067.937286064254</v>
      </c>
      <c r="U2" s="4">
        <f>U$5*('BNVP-HDVs-psgr'!U$2/'BNVP-HDVs-psgr'!U$5)</f>
        <v>53022.37980055713</v>
      </c>
      <c r="V2" s="4">
        <f>V$5*('BNVP-HDVs-psgr'!V$2/'BNVP-HDVs-psgr'!V$5)</f>
        <v>52983.830904341878</v>
      </c>
      <c r="W2" s="4">
        <f>W$5*('BNVP-HDVs-psgr'!W$2/'BNVP-HDVs-psgr'!W$5)</f>
        <v>53032.908926953467</v>
      </c>
      <c r="X2" s="4">
        <f>X$5*('BNVP-HDVs-psgr'!X$2/'BNVP-HDVs-psgr'!X$5)</f>
        <v>53076.13881265519</v>
      </c>
      <c r="Y2" s="4">
        <f>Y$5*('BNVP-HDVs-psgr'!Y$2/'BNVP-HDVs-psgr'!Y$5)</f>
        <v>53113.484334239824</v>
      </c>
      <c r="Z2" s="4">
        <f>Z$5*('BNVP-HDVs-psgr'!Z$2/'BNVP-HDVs-psgr'!Z$5)</f>
        <v>53147.185716229636</v>
      </c>
      <c r="AA2" s="4">
        <f>AA$5*('BNVP-HDVs-psgr'!AA$2/'BNVP-HDVs-psgr'!AA$5)</f>
        <v>53179.129809126891</v>
      </c>
      <c r="AB2" s="4">
        <f>AB$5*('BNVP-HDVs-psgr'!AB$2/'BNVP-HDVs-psgr'!AB$5)</f>
        <v>53213.69893882818</v>
      </c>
      <c r="AC2" s="4">
        <f>AC$5*('BNVP-HDVs-psgr'!AC$2/'BNVP-HDVs-psgr'!AC$5)</f>
        <v>53244.883789880674</v>
      </c>
      <c r="AD2" s="4">
        <f>AD$5*('BNVP-HDVs-psgr'!AD$2/'BNVP-HDVs-psgr'!AD$5)</f>
        <v>53279.212778540706</v>
      </c>
      <c r="AE2" s="4">
        <f>AE$5*('BNVP-HDVs-psgr'!AE$2/'BNVP-HDVs-psgr'!AE$5)</f>
        <v>53310.414821959857</v>
      </c>
      <c r="AF2" s="4">
        <f>AF$5*('BNVP-HDVs-psgr'!AF$2/'BNVP-HDVs-psgr'!AF$5)</f>
        <v>53330.37853895373</v>
      </c>
      <c r="AG2" s="4"/>
      <c r="AH2" s="4"/>
      <c r="AI2" s="4"/>
    </row>
    <row r="3" spans="1:36" x14ac:dyDescent="0.2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t="s">
        <v>2</v>
      </c>
      <c r="B4">
        <f>B$5</f>
        <v>30000</v>
      </c>
      <c r="C4">
        <f t="shared" ref="C4:AF4" si="0">C$5</f>
        <v>30000</v>
      </c>
      <c r="D4">
        <f t="shared" si="0"/>
        <v>30000</v>
      </c>
      <c r="E4">
        <f t="shared" si="0"/>
        <v>30000</v>
      </c>
      <c r="F4">
        <f t="shared" si="0"/>
        <v>30000</v>
      </c>
      <c r="G4">
        <f t="shared" si="0"/>
        <v>30000</v>
      </c>
      <c r="H4">
        <f t="shared" si="0"/>
        <v>30000</v>
      </c>
      <c r="I4">
        <f t="shared" si="0"/>
        <v>30000</v>
      </c>
      <c r="J4">
        <f t="shared" si="0"/>
        <v>30000</v>
      </c>
      <c r="K4">
        <f t="shared" si="0"/>
        <v>30000</v>
      </c>
      <c r="L4">
        <f t="shared" si="0"/>
        <v>30000</v>
      </c>
      <c r="M4">
        <f t="shared" si="0"/>
        <v>30000</v>
      </c>
      <c r="N4">
        <f t="shared" si="0"/>
        <v>30000</v>
      </c>
      <c r="O4">
        <f t="shared" si="0"/>
        <v>30000</v>
      </c>
      <c r="P4">
        <f t="shared" si="0"/>
        <v>30000</v>
      </c>
      <c r="Q4">
        <f t="shared" si="0"/>
        <v>30000</v>
      </c>
      <c r="R4">
        <f t="shared" si="0"/>
        <v>30000</v>
      </c>
      <c r="S4">
        <f t="shared" si="0"/>
        <v>30000</v>
      </c>
      <c r="T4">
        <f t="shared" si="0"/>
        <v>30000</v>
      </c>
      <c r="U4">
        <f t="shared" si="0"/>
        <v>30000</v>
      </c>
      <c r="V4">
        <f t="shared" si="0"/>
        <v>30000</v>
      </c>
      <c r="W4">
        <f t="shared" si="0"/>
        <v>30000</v>
      </c>
      <c r="X4">
        <f t="shared" si="0"/>
        <v>30000</v>
      </c>
      <c r="Y4">
        <f t="shared" si="0"/>
        <v>30000</v>
      </c>
      <c r="Z4">
        <f t="shared" si="0"/>
        <v>30000</v>
      </c>
      <c r="AA4">
        <f t="shared" si="0"/>
        <v>30000</v>
      </c>
      <c r="AB4">
        <f t="shared" si="0"/>
        <v>30000</v>
      </c>
      <c r="AC4">
        <f t="shared" si="0"/>
        <v>30000</v>
      </c>
      <c r="AD4">
        <f t="shared" si="0"/>
        <v>30000</v>
      </c>
      <c r="AE4">
        <f t="shared" si="0"/>
        <v>30000</v>
      </c>
      <c r="AF4">
        <f t="shared" si="0"/>
        <v>30000</v>
      </c>
    </row>
    <row r="5" spans="1:36" x14ac:dyDescent="0.2">
      <c r="A5" t="s">
        <v>3</v>
      </c>
      <c r="B5" s="11">
        <f>Ships!A49</f>
        <v>30000</v>
      </c>
      <c r="C5">
        <f t="shared" ref="C5:AF5" si="1">$B5</f>
        <v>30000</v>
      </c>
      <c r="D5">
        <f t="shared" si="1"/>
        <v>30000</v>
      </c>
      <c r="E5">
        <f t="shared" si="1"/>
        <v>30000</v>
      </c>
      <c r="F5">
        <f t="shared" si="1"/>
        <v>30000</v>
      </c>
      <c r="G5">
        <f t="shared" si="1"/>
        <v>30000</v>
      </c>
      <c r="H5">
        <f t="shared" si="1"/>
        <v>30000</v>
      </c>
      <c r="I5">
        <f t="shared" si="1"/>
        <v>30000</v>
      </c>
      <c r="J5">
        <f t="shared" si="1"/>
        <v>30000</v>
      </c>
      <c r="K5">
        <f t="shared" si="1"/>
        <v>30000</v>
      </c>
      <c r="L5">
        <f t="shared" si="1"/>
        <v>30000</v>
      </c>
      <c r="M5">
        <f t="shared" si="1"/>
        <v>30000</v>
      </c>
      <c r="N5">
        <f t="shared" si="1"/>
        <v>30000</v>
      </c>
      <c r="O5">
        <f t="shared" si="1"/>
        <v>30000</v>
      </c>
      <c r="P5">
        <f t="shared" si="1"/>
        <v>30000</v>
      </c>
      <c r="Q5">
        <f t="shared" si="1"/>
        <v>30000</v>
      </c>
      <c r="R5">
        <f t="shared" si="1"/>
        <v>30000</v>
      </c>
      <c r="S5">
        <f t="shared" si="1"/>
        <v>30000</v>
      </c>
      <c r="T5">
        <f t="shared" si="1"/>
        <v>30000</v>
      </c>
      <c r="U5">
        <f t="shared" si="1"/>
        <v>30000</v>
      </c>
      <c r="V5">
        <f t="shared" si="1"/>
        <v>30000</v>
      </c>
      <c r="W5">
        <f t="shared" si="1"/>
        <v>30000</v>
      </c>
      <c r="X5">
        <f t="shared" si="1"/>
        <v>30000</v>
      </c>
      <c r="Y5">
        <f t="shared" si="1"/>
        <v>30000</v>
      </c>
      <c r="Z5">
        <f t="shared" si="1"/>
        <v>30000</v>
      </c>
      <c r="AA5">
        <f t="shared" si="1"/>
        <v>30000</v>
      </c>
      <c r="AB5">
        <f t="shared" si="1"/>
        <v>30000</v>
      </c>
      <c r="AC5">
        <f t="shared" si="1"/>
        <v>30000</v>
      </c>
      <c r="AD5">
        <f t="shared" si="1"/>
        <v>30000</v>
      </c>
      <c r="AE5">
        <f t="shared" si="1"/>
        <v>30000</v>
      </c>
      <c r="AF5">
        <f t="shared" si="1"/>
        <v>30000</v>
      </c>
    </row>
    <row r="6" spans="1:36" x14ac:dyDescent="0.2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s="5" customFormat="1" x14ac:dyDescent="0.2">
      <c r="A7" s="5" t="s">
        <v>216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/>
      <c r="AH7"/>
      <c r="AI7"/>
      <c r="AJ7" s="22"/>
    </row>
    <row r="8" spans="1:36" s="5" customFormat="1" x14ac:dyDescent="0.2">
      <c r="A8" s="5" t="s">
        <v>217</v>
      </c>
      <c r="B8" s="4">
        <f>B$5*('BNVP-HDVs-psgr'!B$8/'BNVP-HDVs-psgr'!B$5)</f>
        <v>71487.143776086421</v>
      </c>
      <c r="C8" s="4">
        <f>C$5*('BNVP-HDVs-psgr'!C$8/'BNVP-HDVs-psgr'!C$5)</f>
        <v>69908.74923087949</v>
      </c>
      <c r="D8" s="4">
        <f>D$5*('BNVP-HDVs-psgr'!D$8/'BNVP-HDVs-psgr'!D$5)</f>
        <v>68551.713527601591</v>
      </c>
      <c r="E8" s="4">
        <f>E$5*('BNVP-HDVs-psgr'!E$8/'BNVP-HDVs-psgr'!E$5)</f>
        <v>67350.915202746561</v>
      </c>
      <c r="F8" s="4">
        <f>F$5*('BNVP-HDVs-psgr'!F$8/'BNVP-HDVs-psgr'!F$5)</f>
        <v>66003.575819216625</v>
      </c>
      <c r="G8" s="4">
        <f>G$5*('BNVP-HDVs-psgr'!G$8/'BNVP-HDVs-psgr'!G$5)</f>
        <v>64649.732048190323</v>
      </c>
      <c r="H8" s="4">
        <f>H$5*('BNVP-HDVs-psgr'!H$8/'BNVP-HDVs-psgr'!H$5)</f>
        <v>63406.491375945945</v>
      </c>
      <c r="I8" s="4">
        <f>I$5*('BNVP-HDVs-psgr'!I$8/'BNVP-HDVs-psgr'!I$5)</f>
        <v>62311.964513876315</v>
      </c>
      <c r="J8" s="4">
        <f>J$5*('BNVP-HDVs-psgr'!J$8/'BNVP-HDVs-psgr'!J$5)</f>
        <v>61261.717524086467</v>
      </c>
      <c r="K8" s="4">
        <f>K$5*('BNVP-HDVs-psgr'!K$8/'BNVP-HDVs-psgr'!K$5)</f>
        <v>60262.210854642384</v>
      </c>
      <c r="L8" s="4">
        <f>L$5*('BNVP-HDVs-psgr'!L$8/'BNVP-HDVs-psgr'!L$5)</f>
        <v>59316.254870976642</v>
      </c>
      <c r="M8" s="4">
        <f>M$5*('BNVP-HDVs-psgr'!M$8/'BNVP-HDVs-psgr'!M$5)</f>
        <v>58397.818155558671</v>
      </c>
      <c r="N8" s="4">
        <f>N$5*('BNVP-HDVs-psgr'!N$8/'BNVP-HDVs-psgr'!N$5)</f>
        <v>57535.893543006408</v>
      </c>
      <c r="O8" s="4">
        <f>O$5*('BNVP-HDVs-psgr'!O$8/'BNVP-HDVs-psgr'!O$5)</f>
        <v>56710.348380886215</v>
      </c>
      <c r="P8" s="4">
        <f>P$5*('BNVP-HDVs-psgr'!P$8/'BNVP-HDVs-psgr'!P$5)</f>
        <v>55906.742373275141</v>
      </c>
      <c r="Q8" s="4">
        <f>Q$5*('BNVP-HDVs-psgr'!Q$8/'BNVP-HDVs-psgr'!Q$5)</f>
        <v>55127.228960648303</v>
      </c>
      <c r="R8" s="4">
        <f>R$5*('BNVP-HDVs-psgr'!R$8/'BNVP-HDVs-psgr'!R$5)</f>
        <v>54392.73961482344</v>
      </c>
      <c r="S8" s="4">
        <f>S$5*('BNVP-HDVs-psgr'!S$8/'BNVP-HDVs-psgr'!S$5)</f>
        <v>53691.453422318489</v>
      </c>
      <c r="T8" s="4">
        <f>T$5*('BNVP-HDVs-psgr'!T$8/'BNVP-HDVs-psgr'!T$5)</f>
        <v>53021.415920970248</v>
      </c>
      <c r="U8" s="4">
        <f>U$5*('BNVP-HDVs-psgr'!U$8/'BNVP-HDVs-psgr'!U$5)</f>
        <v>52381.298034499145</v>
      </c>
      <c r="V8" s="4">
        <f>V$5*('BNVP-HDVs-psgr'!V$8/'BNVP-HDVs-psgr'!V$5)</f>
        <v>51775.077403376454</v>
      </c>
      <c r="W8" s="4">
        <f>W$5*('BNVP-HDVs-psgr'!W$8/'BNVP-HDVs-psgr'!W$5)</f>
        <v>51197.106856523496</v>
      </c>
      <c r="X8" s="4">
        <f>X$5*('BNVP-HDVs-psgr'!X$8/'BNVP-HDVs-psgr'!X$5)</f>
        <v>50644.950480007232</v>
      </c>
      <c r="Y8" s="4">
        <f>Y$5*('BNVP-HDVs-psgr'!Y$8/'BNVP-HDVs-psgr'!Y$5)</f>
        <v>50121.175045332035</v>
      </c>
      <c r="Z8" s="4">
        <f>Z$5*('BNVP-HDVs-psgr'!Z$8/'BNVP-HDVs-psgr'!Z$5)</f>
        <v>49620.955496829854</v>
      </c>
      <c r="AA8" s="4">
        <f>AA$5*('BNVP-HDVs-psgr'!AA$8/'BNVP-HDVs-psgr'!AA$5)</f>
        <v>49145.105872344044</v>
      </c>
      <c r="AB8" s="4">
        <f>AB$5*('BNVP-HDVs-psgr'!AB$8/'BNVP-HDVs-psgr'!AB$5)</f>
        <v>48687.380353195949</v>
      </c>
      <c r="AC8" s="4">
        <f>AC$5*('BNVP-HDVs-psgr'!AC$8/'BNVP-HDVs-psgr'!AC$5)</f>
        <v>48254.617082403682</v>
      </c>
      <c r="AD8" s="4">
        <f>AD$5*('BNVP-HDVs-psgr'!AD$8/'BNVP-HDVs-psgr'!AD$5)</f>
        <v>47840.942658651235</v>
      </c>
      <c r="AE8" s="4">
        <f>AE$5*('BNVP-HDVs-psgr'!AE$8/'BNVP-HDVs-psgr'!AE$5)</f>
        <v>47449.663533596198</v>
      </c>
      <c r="AF8" s="4">
        <f>AF$5*('BNVP-HDVs-psgr'!AF$8/'BNVP-HDVs-psgr'!AF$5)</f>
        <v>47055.547071921246</v>
      </c>
      <c r="AG8" s="4"/>
      <c r="AH8" s="4"/>
      <c r="AI8" s="4"/>
      <c r="AJ8" s="2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3"/>
  </sheetPr>
  <dimension ref="A1:AJ8"/>
  <sheetViews>
    <sheetView topLeftCell="T1" workbookViewId="0">
      <selection activeCell="AG1" sqref="AG1:AG1048576"/>
    </sheetView>
  </sheetViews>
  <sheetFormatPr baseColWidth="10" defaultColWidth="8.83203125" defaultRowHeight="15" x14ac:dyDescent="0.2"/>
  <cols>
    <col min="1" max="1" width="24.33203125" customWidth="1"/>
  </cols>
  <sheetData>
    <row r="1" spans="1:36" x14ac:dyDescent="0.2">
      <c r="A1" s="1" t="s">
        <v>233</v>
      </c>
      <c r="B1">
        <f>'AEO 53'!E1</f>
        <v>2020</v>
      </c>
      <c r="C1">
        <f>'AEO 53'!F1</f>
        <v>2021</v>
      </c>
      <c r="D1">
        <f>'AEO 53'!G1</f>
        <v>2022</v>
      </c>
      <c r="E1">
        <f>'AEO 53'!H1</f>
        <v>2023</v>
      </c>
      <c r="F1">
        <f>'AEO 53'!I1</f>
        <v>2024</v>
      </c>
      <c r="G1">
        <f>'AEO 53'!J1</f>
        <v>2025</v>
      </c>
      <c r="H1">
        <f>'AEO 53'!K1</f>
        <v>2026</v>
      </c>
      <c r="I1">
        <f>'AEO 53'!L1</f>
        <v>2027</v>
      </c>
      <c r="J1">
        <f>'AEO 53'!M1</f>
        <v>2028</v>
      </c>
      <c r="K1">
        <f>'AEO 53'!N1</f>
        <v>2029</v>
      </c>
      <c r="L1">
        <f>'AEO 53'!O1</f>
        <v>2030</v>
      </c>
      <c r="M1">
        <f>'AEO 53'!P1</f>
        <v>2031</v>
      </c>
      <c r="N1">
        <f>'AEO 53'!Q1</f>
        <v>2032</v>
      </c>
      <c r="O1">
        <f>'AEO 53'!R1</f>
        <v>2033</v>
      </c>
      <c r="P1">
        <f>'AEO 53'!S1</f>
        <v>2034</v>
      </c>
      <c r="Q1">
        <f>'AEO 53'!T1</f>
        <v>2035</v>
      </c>
      <c r="R1">
        <f>'AEO 53'!U1</f>
        <v>2036</v>
      </c>
      <c r="S1">
        <f>'AEO 53'!V1</f>
        <v>2037</v>
      </c>
      <c r="T1">
        <f>'AEO 53'!W1</f>
        <v>2038</v>
      </c>
      <c r="U1">
        <f>'AEO 53'!X1</f>
        <v>2039</v>
      </c>
      <c r="V1">
        <f>'AEO 53'!Y1</f>
        <v>2040</v>
      </c>
      <c r="W1">
        <f>'AEO 53'!Z1</f>
        <v>2041</v>
      </c>
      <c r="X1">
        <f>'AEO 53'!AA1</f>
        <v>2042</v>
      </c>
      <c r="Y1">
        <f>'AEO 53'!AB1</f>
        <v>2043</v>
      </c>
      <c r="Z1">
        <f>'AEO 53'!AC1</f>
        <v>2044</v>
      </c>
      <c r="AA1">
        <f>'AEO 53'!AD1</f>
        <v>2045</v>
      </c>
      <c r="AB1">
        <f>'AEO 53'!AE1</f>
        <v>2046</v>
      </c>
      <c r="AC1">
        <f>'AEO 53'!AF1</f>
        <v>2047</v>
      </c>
      <c r="AD1">
        <f>'AEO 53'!AG1</f>
        <v>2048</v>
      </c>
      <c r="AE1">
        <f>'AEO 53'!AH1</f>
        <v>2049</v>
      </c>
      <c r="AF1">
        <f>'AEO 53'!AI1</f>
        <v>2050</v>
      </c>
    </row>
    <row r="2" spans="1:36" x14ac:dyDescent="0.2">
      <c r="A2" t="s">
        <v>0</v>
      </c>
      <c r="B2" s="4">
        <f>B$5*('BNVP-HDVs-psgr'!B$2/'BNVP-HDVs-psgr'!B$5)</f>
        <v>18485583.333333332</v>
      </c>
      <c r="C2" s="4">
        <f>C$5*('BNVP-HDVs-psgr'!C$2/'BNVP-HDVs-psgr'!C$5)</f>
        <v>18307794.551483914</v>
      </c>
      <c r="D2" s="4">
        <f>D$5*('BNVP-HDVs-psgr'!D$2/'BNVP-HDVs-psgr'!D$5)</f>
        <v>18346757.280714344</v>
      </c>
      <c r="E2" s="4">
        <f>E$5*('BNVP-HDVs-psgr'!E$2/'BNVP-HDVs-psgr'!E$5)</f>
        <v>18300939.941217151</v>
      </c>
      <c r="F2" s="4">
        <f>F$5*('BNVP-HDVs-psgr'!F$2/'BNVP-HDVs-psgr'!F$5)</f>
        <v>18241854.756798733</v>
      </c>
      <c r="G2" s="4">
        <f>G$5*('BNVP-HDVs-psgr'!G$2/'BNVP-HDVs-psgr'!G$5)</f>
        <v>18195306.081358034</v>
      </c>
      <c r="H2" s="4">
        <f>H$5*('BNVP-HDVs-psgr'!H$2/'BNVP-HDVs-psgr'!H$5)</f>
        <v>18128350.252603643</v>
      </c>
      <c r="I2" s="4">
        <f>I$5*('BNVP-HDVs-psgr'!I$2/'BNVP-HDVs-psgr'!I$5)</f>
        <v>18051322.003602963</v>
      </c>
      <c r="J2" s="4">
        <f>J$5*('BNVP-HDVs-psgr'!J$2/'BNVP-HDVs-psgr'!J$5)</f>
        <v>17986526.680897199</v>
      </c>
      <c r="K2" s="4">
        <f>K$5*('BNVP-HDVs-psgr'!K$2/'BNVP-HDVs-psgr'!K$5)</f>
        <v>17933997.2311887</v>
      </c>
      <c r="L2" s="4">
        <f>L$5*('BNVP-HDVs-psgr'!L$2/'BNVP-HDVs-psgr'!L$5)</f>
        <v>17895145.645039704</v>
      </c>
      <c r="M2" s="4">
        <f>M$5*('BNVP-HDVs-psgr'!M$2/'BNVP-HDVs-psgr'!M$5)</f>
        <v>17869490.609417573</v>
      </c>
      <c r="N2" s="4">
        <f>N$5*('BNVP-HDVs-psgr'!N$2/'BNVP-HDVs-psgr'!N$5)</f>
        <v>17841247.016428158</v>
      </c>
      <c r="O2" s="4">
        <f>O$5*('BNVP-HDVs-psgr'!O$2/'BNVP-HDVs-psgr'!O$5)</f>
        <v>17819634.125431646</v>
      </c>
      <c r="P2" s="4">
        <f>P$5*('BNVP-HDVs-psgr'!P$2/'BNVP-HDVs-psgr'!P$5)</f>
        <v>17788161.512943886</v>
      </c>
      <c r="Q2" s="4">
        <f>Q$5*('BNVP-HDVs-psgr'!Q$2/'BNVP-HDVs-psgr'!Q$5)</f>
        <v>17761670.952517629</v>
      </c>
      <c r="R2" s="4">
        <f>R$5*('BNVP-HDVs-psgr'!R$2/'BNVP-HDVs-psgr'!R$5)</f>
        <v>17733757.282364015</v>
      </c>
      <c r="S2" s="4">
        <f>S$5*('BNVP-HDVs-psgr'!S$2/'BNVP-HDVs-psgr'!S$5)</f>
        <v>17709631.810904045</v>
      </c>
      <c r="T2" s="4">
        <f>T$5*('BNVP-HDVs-psgr'!T$2/'BNVP-HDVs-psgr'!T$5)</f>
        <v>17689312.428688083</v>
      </c>
      <c r="U2" s="4">
        <f>U$5*('BNVP-HDVs-psgr'!U$2/'BNVP-HDVs-psgr'!U$5)</f>
        <v>17674126.600185707</v>
      </c>
      <c r="V2" s="4">
        <f>V$5*('BNVP-HDVs-psgr'!V$2/'BNVP-HDVs-psgr'!V$5)</f>
        <v>17661276.968113959</v>
      </c>
      <c r="W2" s="4">
        <f>W$5*('BNVP-HDVs-psgr'!W$2/'BNVP-HDVs-psgr'!W$5)</f>
        <v>17677636.308984492</v>
      </c>
      <c r="X2" s="4">
        <f>X$5*('BNVP-HDVs-psgr'!X$2/'BNVP-HDVs-psgr'!X$5)</f>
        <v>17692046.270885065</v>
      </c>
      <c r="Y2" s="4">
        <f>Y$5*('BNVP-HDVs-psgr'!Y$2/'BNVP-HDVs-psgr'!Y$5)</f>
        <v>17704494.778079942</v>
      </c>
      <c r="Z2" s="4">
        <f>Z$5*('BNVP-HDVs-psgr'!Z$2/'BNVP-HDVs-psgr'!Z$5)</f>
        <v>17715728.572076544</v>
      </c>
      <c r="AA2" s="4">
        <f>AA$5*('BNVP-HDVs-psgr'!AA$2/'BNVP-HDVs-psgr'!AA$5)</f>
        <v>17726376.603042297</v>
      </c>
      <c r="AB2" s="4">
        <f>AB$5*('BNVP-HDVs-psgr'!AB$2/'BNVP-HDVs-psgr'!AB$5)</f>
        <v>17737899.64627606</v>
      </c>
      <c r="AC2" s="4">
        <f>AC$5*('BNVP-HDVs-psgr'!AC$2/'BNVP-HDVs-psgr'!AC$5)</f>
        <v>17748294.596626893</v>
      </c>
      <c r="AD2" s="4">
        <f>AD$5*('BNVP-HDVs-psgr'!AD$2/'BNVP-HDVs-psgr'!AD$5)</f>
        <v>17759737.592846904</v>
      </c>
      <c r="AE2" s="4">
        <f>AE$5*('BNVP-HDVs-psgr'!AE$2/'BNVP-HDVs-psgr'!AE$5)</f>
        <v>17770138.273986619</v>
      </c>
      <c r="AF2" s="4">
        <f>AF$5*('BNVP-HDVs-psgr'!AF$2/'BNVP-HDVs-psgr'!AF$5)</f>
        <v>17776792.84631791</v>
      </c>
      <c r="AG2" s="4"/>
      <c r="AH2" s="4"/>
      <c r="AI2" s="4"/>
    </row>
    <row r="3" spans="1:36" x14ac:dyDescent="0.2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t="s">
        <v>3</v>
      </c>
      <c r="B5" s="11">
        <f>Ships!A35</f>
        <v>10000000</v>
      </c>
      <c r="C5">
        <f t="shared" ref="C5:AF5" si="0">$B5</f>
        <v>10000000</v>
      </c>
      <c r="D5">
        <f t="shared" si="0"/>
        <v>10000000</v>
      </c>
      <c r="E5">
        <f t="shared" si="0"/>
        <v>10000000</v>
      </c>
      <c r="F5">
        <f t="shared" si="0"/>
        <v>10000000</v>
      </c>
      <c r="G5">
        <f t="shared" si="0"/>
        <v>10000000</v>
      </c>
      <c r="H5">
        <f t="shared" si="0"/>
        <v>10000000</v>
      </c>
      <c r="I5">
        <f t="shared" si="0"/>
        <v>10000000</v>
      </c>
      <c r="J5">
        <f t="shared" si="0"/>
        <v>10000000</v>
      </c>
      <c r="K5">
        <f t="shared" si="0"/>
        <v>10000000</v>
      </c>
      <c r="L5">
        <f t="shared" si="0"/>
        <v>10000000</v>
      </c>
      <c r="M5">
        <f t="shared" si="0"/>
        <v>10000000</v>
      </c>
      <c r="N5">
        <f t="shared" si="0"/>
        <v>10000000</v>
      </c>
      <c r="O5">
        <f t="shared" si="0"/>
        <v>10000000</v>
      </c>
      <c r="P5">
        <f t="shared" si="0"/>
        <v>10000000</v>
      </c>
      <c r="Q5">
        <f t="shared" si="0"/>
        <v>10000000</v>
      </c>
      <c r="R5">
        <f t="shared" si="0"/>
        <v>10000000</v>
      </c>
      <c r="S5">
        <f t="shared" si="0"/>
        <v>10000000</v>
      </c>
      <c r="T5">
        <f t="shared" si="0"/>
        <v>10000000</v>
      </c>
      <c r="U5">
        <f t="shared" si="0"/>
        <v>10000000</v>
      </c>
      <c r="V5">
        <f t="shared" si="0"/>
        <v>10000000</v>
      </c>
      <c r="W5">
        <f t="shared" si="0"/>
        <v>10000000</v>
      </c>
      <c r="X5">
        <f t="shared" si="0"/>
        <v>10000000</v>
      </c>
      <c r="Y5">
        <f t="shared" si="0"/>
        <v>10000000</v>
      </c>
      <c r="Z5">
        <f t="shared" si="0"/>
        <v>10000000</v>
      </c>
      <c r="AA5">
        <f t="shared" si="0"/>
        <v>10000000</v>
      </c>
      <c r="AB5">
        <f t="shared" si="0"/>
        <v>10000000</v>
      </c>
      <c r="AC5">
        <f t="shared" si="0"/>
        <v>10000000</v>
      </c>
      <c r="AD5">
        <f t="shared" si="0"/>
        <v>10000000</v>
      </c>
      <c r="AE5">
        <f t="shared" si="0"/>
        <v>10000000</v>
      </c>
      <c r="AF5">
        <f t="shared" si="0"/>
        <v>10000000</v>
      </c>
    </row>
    <row r="6" spans="1:36" x14ac:dyDescent="0.2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s="5" customFormat="1" x14ac:dyDescent="0.2">
      <c r="A7" s="5" t="s">
        <v>216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/>
      <c r="AH7"/>
      <c r="AI7"/>
      <c r="AJ7" s="22"/>
    </row>
    <row r="8" spans="1:36" s="5" customFormat="1" x14ac:dyDescent="0.2">
      <c r="A8" s="5" t="s">
        <v>217</v>
      </c>
      <c r="B8" s="4">
        <f>B$5*('BNVP-HDVs-psgr'!B$8/'BNVP-HDVs-psgr'!B$5)</f>
        <v>23829047.92536214</v>
      </c>
      <c r="C8" s="4">
        <f>C$5*('BNVP-HDVs-psgr'!C$8/'BNVP-HDVs-psgr'!C$5)</f>
        <v>23302916.410293162</v>
      </c>
      <c r="D8" s="4">
        <f>D$5*('BNVP-HDVs-psgr'!D$8/'BNVP-HDVs-psgr'!D$5)</f>
        <v>22850571.175867196</v>
      </c>
      <c r="E8" s="4">
        <f>E$5*('BNVP-HDVs-psgr'!E$8/'BNVP-HDVs-psgr'!E$5)</f>
        <v>22450305.067582186</v>
      </c>
      <c r="F8" s="4">
        <f>F$5*('BNVP-HDVs-psgr'!F$8/'BNVP-HDVs-psgr'!F$5)</f>
        <v>22001191.939738877</v>
      </c>
      <c r="G8" s="4">
        <f>G$5*('BNVP-HDVs-psgr'!G$8/'BNVP-HDVs-psgr'!G$5)</f>
        <v>21549910.682730108</v>
      </c>
      <c r="H8" s="4">
        <f>H$5*('BNVP-HDVs-psgr'!H$8/'BNVP-HDVs-psgr'!H$5)</f>
        <v>21135497.125315316</v>
      </c>
      <c r="I8" s="4">
        <f>I$5*('BNVP-HDVs-psgr'!I$8/'BNVP-HDVs-psgr'!I$5)</f>
        <v>20770654.837958772</v>
      </c>
      <c r="J8" s="4">
        <f>J$5*('BNVP-HDVs-psgr'!J$8/'BNVP-HDVs-psgr'!J$5)</f>
        <v>20420572.508028824</v>
      </c>
      <c r="K8" s="4">
        <f>K$5*('BNVP-HDVs-psgr'!K$8/'BNVP-HDVs-psgr'!K$5)</f>
        <v>20087403.618214127</v>
      </c>
      <c r="L8" s="4">
        <f>L$5*('BNVP-HDVs-psgr'!L$8/'BNVP-HDVs-psgr'!L$5)</f>
        <v>19772084.956992213</v>
      </c>
      <c r="M8" s="4">
        <f>M$5*('BNVP-HDVs-psgr'!M$8/'BNVP-HDVs-psgr'!M$5)</f>
        <v>19465939.385186225</v>
      </c>
      <c r="N8" s="4">
        <f>N$5*('BNVP-HDVs-psgr'!N$8/'BNVP-HDVs-psgr'!N$5)</f>
        <v>19178631.181002136</v>
      </c>
      <c r="O8" s="4">
        <f>O$5*('BNVP-HDVs-psgr'!O$8/'BNVP-HDVs-psgr'!O$5)</f>
        <v>18903449.460295405</v>
      </c>
      <c r="P8" s="4">
        <f>P$5*('BNVP-HDVs-psgr'!P$8/'BNVP-HDVs-psgr'!P$5)</f>
        <v>18635580.791091714</v>
      </c>
      <c r="Q8" s="4">
        <f>Q$5*('BNVP-HDVs-psgr'!Q$8/'BNVP-HDVs-psgr'!Q$5)</f>
        <v>18375742.986882769</v>
      </c>
      <c r="R8" s="4">
        <f>R$5*('BNVP-HDVs-psgr'!R$8/'BNVP-HDVs-psgr'!R$5)</f>
        <v>18130913.204941146</v>
      </c>
      <c r="S8" s="4">
        <f>S$5*('BNVP-HDVs-psgr'!S$8/'BNVP-HDVs-psgr'!S$5)</f>
        <v>17897151.140772831</v>
      </c>
      <c r="T8" s="4">
        <f>T$5*('BNVP-HDVs-psgr'!T$8/'BNVP-HDVs-psgr'!T$5)</f>
        <v>17673805.306990083</v>
      </c>
      <c r="U8" s="4">
        <f>U$5*('BNVP-HDVs-psgr'!U$8/'BNVP-HDVs-psgr'!U$5)</f>
        <v>17460432.678166382</v>
      </c>
      <c r="V8" s="4">
        <f>V$5*('BNVP-HDVs-psgr'!V$8/'BNVP-HDVs-psgr'!V$5)</f>
        <v>17258359.134458818</v>
      </c>
      <c r="W8" s="4">
        <f>W$5*('BNVP-HDVs-psgr'!W$8/'BNVP-HDVs-psgr'!W$5)</f>
        <v>17065702.285507832</v>
      </c>
      <c r="X8" s="4">
        <f>X$5*('BNVP-HDVs-psgr'!X$8/'BNVP-HDVs-psgr'!X$5)</f>
        <v>16881650.16000241</v>
      </c>
      <c r="Y8" s="4">
        <f>Y$5*('BNVP-HDVs-psgr'!Y$8/'BNVP-HDVs-psgr'!Y$5)</f>
        <v>16707058.348444011</v>
      </c>
      <c r="Z8" s="4">
        <f>Z$5*('BNVP-HDVs-psgr'!Z$8/'BNVP-HDVs-psgr'!Z$5)</f>
        <v>16540318.498943284</v>
      </c>
      <c r="AA8" s="4">
        <f>AA$5*('BNVP-HDVs-psgr'!AA$8/'BNVP-HDVs-psgr'!AA$5)</f>
        <v>16381701.957448013</v>
      </c>
      <c r="AB8" s="4">
        <f>AB$5*('BNVP-HDVs-psgr'!AB$8/'BNVP-HDVs-psgr'!AB$5)</f>
        <v>16229126.784398651</v>
      </c>
      <c r="AC8" s="4">
        <f>AC$5*('BNVP-HDVs-psgr'!AC$8/'BNVP-HDVs-psgr'!AC$5)</f>
        <v>16084872.360801227</v>
      </c>
      <c r="AD8" s="4">
        <f>AD$5*('BNVP-HDVs-psgr'!AD$8/'BNVP-HDVs-psgr'!AD$5)</f>
        <v>15946980.886217076</v>
      </c>
      <c r="AE8" s="4">
        <f>AE$5*('BNVP-HDVs-psgr'!AE$8/'BNVP-HDVs-psgr'!AE$5)</f>
        <v>15816554.511198733</v>
      </c>
      <c r="AF8" s="4">
        <f>AF$5*('BNVP-HDVs-psgr'!AF$8/'BNVP-HDVs-psgr'!AF$5)</f>
        <v>15685182.357307082</v>
      </c>
      <c r="AG8" s="4"/>
      <c r="AH8" s="4"/>
      <c r="AI8" s="4"/>
      <c r="AJ8" s="2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3"/>
  </sheetPr>
  <dimension ref="A1:AJ8"/>
  <sheetViews>
    <sheetView workbookViewId="0">
      <selection activeCell="B4" sqref="B4"/>
    </sheetView>
  </sheetViews>
  <sheetFormatPr baseColWidth="10" defaultColWidth="8.83203125" defaultRowHeight="15" x14ac:dyDescent="0.2"/>
  <cols>
    <col min="1" max="1" width="24.33203125" customWidth="1"/>
  </cols>
  <sheetData>
    <row r="1" spans="1:36" x14ac:dyDescent="0.2">
      <c r="A1" s="1" t="s">
        <v>233</v>
      </c>
      <c r="B1">
        <f>'AEO 53'!E1</f>
        <v>2020</v>
      </c>
      <c r="C1">
        <f>'AEO 53'!F1</f>
        <v>2021</v>
      </c>
      <c r="D1">
        <f>'AEO 53'!G1</f>
        <v>2022</v>
      </c>
      <c r="E1">
        <f>'AEO 53'!H1</f>
        <v>2023</v>
      </c>
      <c r="F1">
        <f>'AEO 53'!I1</f>
        <v>2024</v>
      </c>
      <c r="G1">
        <f>'AEO 53'!J1</f>
        <v>2025</v>
      </c>
      <c r="H1">
        <f>'AEO 53'!K1</f>
        <v>2026</v>
      </c>
      <c r="I1">
        <f>'AEO 53'!L1</f>
        <v>2027</v>
      </c>
      <c r="J1">
        <f>'AEO 53'!M1</f>
        <v>2028</v>
      </c>
      <c r="K1">
        <f>'AEO 53'!N1</f>
        <v>2029</v>
      </c>
      <c r="L1">
        <f>'AEO 53'!O1</f>
        <v>2030</v>
      </c>
      <c r="M1">
        <f>'AEO 53'!P1</f>
        <v>2031</v>
      </c>
      <c r="N1">
        <f>'AEO 53'!Q1</f>
        <v>2032</v>
      </c>
      <c r="O1">
        <f>'AEO 53'!R1</f>
        <v>2033</v>
      </c>
      <c r="P1">
        <f>'AEO 53'!S1</f>
        <v>2034</v>
      </c>
      <c r="Q1">
        <f>'AEO 53'!T1</f>
        <v>2035</v>
      </c>
      <c r="R1">
        <f>'AEO 53'!U1</f>
        <v>2036</v>
      </c>
      <c r="S1">
        <f>'AEO 53'!V1</f>
        <v>2037</v>
      </c>
      <c r="T1">
        <f>'AEO 53'!W1</f>
        <v>2038</v>
      </c>
      <c r="U1">
        <f>'AEO 53'!X1</f>
        <v>2039</v>
      </c>
      <c r="V1">
        <f>'AEO 53'!Y1</f>
        <v>2040</v>
      </c>
      <c r="W1">
        <f>'AEO 53'!Z1</f>
        <v>2041</v>
      </c>
      <c r="X1">
        <f>'AEO 53'!AA1</f>
        <v>2042</v>
      </c>
      <c r="Y1">
        <f>'AEO 53'!AB1</f>
        <v>2043</v>
      </c>
      <c r="Z1">
        <f>'AEO 53'!AC1</f>
        <v>2044</v>
      </c>
      <c r="AA1">
        <f>'AEO 53'!AD1</f>
        <v>2045</v>
      </c>
      <c r="AB1">
        <f>'AEO 53'!AE1</f>
        <v>2046</v>
      </c>
      <c r="AC1">
        <f>'AEO 53'!AF1</f>
        <v>2047</v>
      </c>
      <c r="AD1">
        <f>'AEO 53'!AG1</f>
        <v>2048</v>
      </c>
      <c r="AE1">
        <f>'AEO 53'!AH1</f>
        <v>2049</v>
      </c>
      <c r="AF1">
        <f>'AEO 53'!AI1</f>
        <v>2050</v>
      </c>
    </row>
    <row r="2" spans="1:36" x14ac:dyDescent="0.2">
      <c r="A2" t="s">
        <v>0</v>
      </c>
      <c r="B2" s="4">
        <f>B4*'BNVP-LDVs-psgr'!B2/'BNVP-LDVs-psgr'!B4</f>
        <v>12042.477803537089</v>
      </c>
      <c r="C2" s="4">
        <f>C4*'BNVP-LDVs-psgr'!C2/'BNVP-LDVs-psgr'!C4</f>
        <v>11940.83164180628</v>
      </c>
      <c r="D2" s="4">
        <f>D4*'BNVP-LDVs-psgr'!D2/'BNVP-LDVs-psgr'!D4</f>
        <v>11920.838661409804</v>
      </c>
      <c r="E2" s="4">
        <f>E4*'BNVP-LDVs-psgr'!E2/'BNVP-LDVs-psgr'!E4</f>
        <v>11827.665823080391</v>
      </c>
      <c r="F2" s="4">
        <f>F4*'BNVP-LDVs-psgr'!F2/'BNVP-LDVs-psgr'!F4</f>
        <v>11725.244386133447</v>
      </c>
      <c r="G2" s="4">
        <f>G4*'BNVP-LDVs-psgr'!G2/'BNVP-LDVs-psgr'!G4</f>
        <v>11616.727627468485</v>
      </c>
      <c r="H2" s="4">
        <f>H4*'BNVP-LDVs-psgr'!H2/'BNVP-LDVs-psgr'!H4</f>
        <v>11496.400389769591</v>
      </c>
      <c r="I2" s="4">
        <f>I4*'BNVP-LDVs-psgr'!I2/'BNVP-LDVs-psgr'!I4</f>
        <v>11424.840583177282</v>
      </c>
      <c r="J2" s="4">
        <f>J4*'BNVP-LDVs-psgr'!J2/'BNVP-LDVs-psgr'!J4</f>
        <v>11358.007757082974</v>
      </c>
      <c r="K2" s="4">
        <f>K4*'BNVP-LDVs-psgr'!K2/'BNVP-LDVs-psgr'!K4</f>
        <v>11301.248110135693</v>
      </c>
      <c r="L2" s="4">
        <f>L4*'BNVP-LDVs-psgr'!L2/'BNVP-LDVs-psgr'!L4</f>
        <v>11259.35171146117</v>
      </c>
      <c r="M2" s="4">
        <f>M4*'BNVP-LDVs-psgr'!M2/'BNVP-LDVs-psgr'!M4</f>
        <v>11211.99914780043</v>
      </c>
      <c r="N2" s="4">
        <f>N4*'BNVP-LDVs-psgr'!N2/'BNVP-LDVs-psgr'!N4</f>
        <v>11173.432098091582</v>
      </c>
      <c r="O2" s="4">
        <f>O4*'BNVP-LDVs-psgr'!O2/'BNVP-LDVs-psgr'!O4</f>
        <v>11135.892686173645</v>
      </c>
      <c r="P2" s="4">
        <f>P4*'BNVP-LDVs-psgr'!P2/'BNVP-LDVs-psgr'!P4</f>
        <v>11102.552876565032</v>
      </c>
      <c r="Q2" s="4">
        <f>Q4*'BNVP-LDVs-psgr'!Q2/'BNVP-LDVs-psgr'!Q4</f>
        <v>11065.390385688148</v>
      </c>
      <c r="R2" s="4">
        <f>R4*'BNVP-LDVs-psgr'!R2/'BNVP-LDVs-psgr'!R4</f>
        <v>11034.444374802544</v>
      </c>
      <c r="S2" s="4">
        <f>S4*'BNVP-LDVs-psgr'!S2/'BNVP-LDVs-psgr'!S4</f>
        <v>11006.567153637099</v>
      </c>
      <c r="T2" s="4">
        <f>T4*'BNVP-LDVs-psgr'!T2/'BNVP-LDVs-psgr'!T4</f>
        <v>10981.142985354705</v>
      </c>
      <c r="U2" s="4">
        <f>U4*'BNVP-LDVs-psgr'!U2/'BNVP-LDVs-psgr'!U4</f>
        <v>10956.415548821778</v>
      </c>
      <c r="V2" s="4">
        <f>V4*'BNVP-LDVs-psgr'!V2/'BNVP-LDVs-psgr'!V4</f>
        <v>10936.56356687767</v>
      </c>
      <c r="W2" s="4">
        <f>W4*'BNVP-LDVs-psgr'!W2/'BNVP-LDVs-psgr'!W4</f>
        <v>10933.929963466764</v>
      </c>
      <c r="X2" s="4">
        <f>X4*'BNVP-LDVs-psgr'!X2/'BNVP-LDVs-psgr'!X4</f>
        <v>10929.641986226434</v>
      </c>
      <c r="Y2" s="4">
        <f>Y4*'BNVP-LDVs-psgr'!Y2/'BNVP-LDVs-psgr'!Y4</f>
        <v>10925.654320818139</v>
      </c>
      <c r="Z2" s="4">
        <f>Z4*'BNVP-LDVs-psgr'!Z2/'BNVP-LDVs-psgr'!Z4</f>
        <v>10921.391868773917</v>
      </c>
      <c r="AA2" s="4">
        <f>AA4*'BNVP-LDVs-psgr'!AA2/'BNVP-LDVs-psgr'!AA4</f>
        <v>10917.133915219734</v>
      </c>
      <c r="AB2" s="4">
        <f>AB4*'BNVP-LDVs-psgr'!AB2/'BNVP-LDVs-psgr'!AB4</f>
        <v>10911.360311088361</v>
      </c>
      <c r="AC2" s="4">
        <f>AC4*'BNVP-LDVs-psgr'!AC2/'BNVP-LDVs-psgr'!AC4</f>
        <v>10906.858156025772</v>
      </c>
      <c r="AD2" s="4">
        <f>AD4*'BNVP-LDVs-psgr'!AD2/'BNVP-LDVs-psgr'!AD4</f>
        <v>10901.428804412393</v>
      </c>
      <c r="AE2" s="4">
        <f>AE4*'BNVP-LDVs-psgr'!AE2/'BNVP-LDVs-psgr'!AE4</f>
        <v>10898.154166383149</v>
      </c>
      <c r="AF2" s="4">
        <f>AF4*'BNVP-LDVs-psgr'!AF2/'BNVP-LDVs-psgr'!AF4</f>
        <v>10897.431280279041</v>
      </c>
      <c r="AG2" s="4"/>
      <c r="AH2" s="4"/>
      <c r="AI2" s="4"/>
      <c r="AJ2" s="4"/>
    </row>
    <row r="3" spans="1:36" x14ac:dyDescent="0.2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t="s">
        <v>2</v>
      </c>
      <c r="B4" s="11">
        <f>AVERAGE(Motorbikes!C3:C12)</f>
        <v>8980</v>
      </c>
      <c r="C4">
        <f>$B4</f>
        <v>8980</v>
      </c>
      <c r="D4">
        <f t="shared" ref="D4:AF4" si="0">$B4</f>
        <v>8980</v>
      </c>
      <c r="E4">
        <f t="shared" si="0"/>
        <v>8980</v>
      </c>
      <c r="F4">
        <f t="shared" si="0"/>
        <v>8980</v>
      </c>
      <c r="G4">
        <f t="shared" si="0"/>
        <v>8980</v>
      </c>
      <c r="H4">
        <f t="shared" si="0"/>
        <v>8980</v>
      </c>
      <c r="I4">
        <f t="shared" si="0"/>
        <v>8980</v>
      </c>
      <c r="J4">
        <f t="shared" si="0"/>
        <v>8980</v>
      </c>
      <c r="K4">
        <f t="shared" si="0"/>
        <v>8980</v>
      </c>
      <c r="L4">
        <f t="shared" si="0"/>
        <v>8980</v>
      </c>
      <c r="M4">
        <f t="shared" si="0"/>
        <v>8980</v>
      </c>
      <c r="N4">
        <f t="shared" si="0"/>
        <v>8980</v>
      </c>
      <c r="O4">
        <f t="shared" si="0"/>
        <v>8980</v>
      </c>
      <c r="P4">
        <f t="shared" si="0"/>
        <v>8980</v>
      </c>
      <c r="Q4">
        <f t="shared" si="0"/>
        <v>8980</v>
      </c>
      <c r="R4">
        <f t="shared" si="0"/>
        <v>8980</v>
      </c>
      <c r="S4">
        <f t="shared" si="0"/>
        <v>8980</v>
      </c>
      <c r="T4">
        <f t="shared" si="0"/>
        <v>8980</v>
      </c>
      <c r="U4">
        <f t="shared" si="0"/>
        <v>8980</v>
      </c>
      <c r="V4">
        <f t="shared" si="0"/>
        <v>8980</v>
      </c>
      <c r="W4">
        <f t="shared" si="0"/>
        <v>8980</v>
      </c>
      <c r="X4">
        <f t="shared" si="0"/>
        <v>8980</v>
      </c>
      <c r="Y4">
        <f t="shared" si="0"/>
        <v>8980</v>
      </c>
      <c r="Z4">
        <f t="shared" si="0"/>
        <v>8980</v>
      </c>
      <c r="AA4">
        <f t="shared" si="0"/>
        <v>8980</v>
      </c>
      <c r="AB4">
        <f t="shared" si="0"/>
        <v>8980</v>
      </c>
      <c r="AC4">
        <f t="shared" si="0"/>
        <v>8980</v>
      </c>
      <c r="AD4">
        <f t="shared" si="0"/>
        <v>8980</v>
      </c>
      <c r="AE4">
        <f t="shared" si="0"/>
        <v>8980</v>
      </c>
      <c r="AF4">
        <f t="shared" si="0"/>
        <v>8980</v>
      </c>
    </row>
    <row r="5" spans="1:36" x14ac:dyDescent="0.2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s="5" customFormat="1" x14ac:dyDescent="0.2">
      <c r="A7" s="5" t="s">
        <v>216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/>
      <c r="AH7"/>
      <c r="AI7"/>
      <c r="AJ7" s="22"/>
    </row>
    <row r="8" spans="1:36" s="5" customFormat="1" x14ac:dyDescent="0.2">
      <c r="A8" s="5" t="s">
        <v>217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/>
      <c r="AH8"/>
      <c r="AI8"/>
      <c r="AJ8" s="2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3"/>
  </sheetPr>
  <dimension ref="A1:AJ8"/>
  <sheetViews>
    <sheetView topLeftCell="O1" workbookViewId="0">
      <selection activeCell="AF1" sqref="AF1"/>
    </sheetView>
  </sheetViews>
  <sheetFormatPr baseColWidth="10" defaultColWidth="8.83203125" defaultRowHeight="15" x14ac:dyDescent="0.2"/>
  <cols>
    <col min="1" max="1" width="24.33203125" customWidth="1"/>
  </cols>
  <sheetData>
    <row r="1" spans="1:36" x14ac:dyDescent="0.2">
      <c r="A1" s="1" t="s">
        <v>233</v>
      </c>
      <c r="B1">
        <f>'AEO 53'!E1</f>
        <v>2020</v>
      </c>
      <c r="C1">
        <f>'AEO 53'!F1</f>
        <v>2021</v>
      </c>
      <c r="D1">
        <f>'AEO 53'!G1</f>
        <v>2022</v>
      </c>
      <c r="E1">
        <f>'AEO 53'!H1</f>
        <v>2023</v>
      </c>
      <c r="F1">
        <f>'AEO 53'!I1</f>
        <v>2024</v>
      </c>
      <c r="G1">
        <f>'AEO 53'!J1</f>
        <v>2025</v>
      </c>
      <c r="H1">
        <f>'AEO 53'!K1</f>
        <v>2026</v>
      </c>
      <c r="I1">
        <f>'AEO 53'!L1</f>
        <v>2027</v>
      </c>
      <c r="J1">
        <f>'AEO 53'!M1</f>
        <v>2028</v>
      </c>
      <c r="K1">
        <f>'AEO 53'!N1</f>
        <v>2029</v>
      </c>
      <c r="L1">
        <f>'AEO 53'!O1</f>
        <v>2030</v>
      </c>
      <c r="M1">
        <f>'AEO 53'!P1</f>
        <v>2031</v>
      </c>
      <c r="N1">
        <f>'AEO 53'!Q1</f>
        <v>2032</v>
      </c>
      <c r="O1">
        <f>'AEO 53'!R1</f>
        <v>2033</v>
      </c>
      <c r="P1">
        <f>'AEO 53'!S1</f>
        <v>2034</v>
      </c>
      <c r="Q1">
        <f>'AEO 53'!T1</f>
        <v>2035</v>
      </c>
      <c r="R1">
        <f>'AEO 53'!U1</f>
        <v>2036</v>
      </c>
      <c r="S1">
        <f>'AEO 53'!V1</f>
        <v>2037</v>
      </c>
      <c r="T1">
        <f>'AEO 53'!W1</f>
        <v>2038</v>
      </c>
      <c r="U1">
        <f>'AEO 53'!X1</f>
        <v>2039</v>
      </c>
      <c r="V1">
        <f>'AEO 53'!Y1</f>
        <v>2040</v>
      </c>
      <c r="W1">
        <f>'AEO 53'!Z1</f>
        <v>2041</v>
      </c>
      <c r="X1">
        <f>'AEO 53'!AA1</f>
        <v>2042</v>
      </c>
      <c r="Y1">
        <f>'AEO 53'!AB1</f>
        <v>2043</v>
      </c>
      <c r="Z1">
        <f>'AEO 53'!AC1</f>
        <v>2044</v>
      </c>
      <c r="AA1">
        <f>'AEO 53'!AD1</f>
        <v>2045</v>
      </c>
      <c r="AB1">
        <f>'AEO 53'!AE1</f>
        <v>2046</v>
      </c>
      <c r="AC1">
        <f>'AEO 53'!AF1</f>
        <v>2047</v>
      </c>
      <c r="AD1">
        <f>'AEO 53'!AG1</f>
        <v>2048</v>
      </c>
      <c r="AE1">
        <f>'AEO 53'!AH1</f>
        <v>2049</v>
      </c>
      <c r="AF1">
        <f>'AEO 53'!AI1</f>
        <v>2050</v>
      </c>
    </row>
    <row r="2" spans="1:36" x14ac:dyDescent="0.2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s="5" customFormat="1" x14ac:dyDescent="0.2">
      <c r="A7" s="5" t="s">
        <v>216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/>
      <c r="AH7"/>
      <c r="AI7"/>
      <c r="AJ7" s="22"/>
    </row>
    <row r="8" spans="1:36" s="5" customFormat="1" x14ac:dyDescent="0.2">
      <c r="A8" s="5" t="s">
        <v>217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/>
      <c r="AH8"/>
      <c r="AI8"/>
      <c r="AJ8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6</vt:i4>
      </vt:variant>
    </vt:vector>
  </HeadingPairs>
  <TitlesOfParts>
    <vt:vector size="35" baseType="lpstr">
      <vt:lpstr>About</vt:lpstr>
      <vt:lpstr>Table 44</vt:lpstr>
      <vt:lpstr>Table 49</vt:lpstr>
      <vt:lpstr>AEO 39</vt:lpstr>
      <vt:lpstr>AEO 42</vt:lpstr>
      <vt:lpstr>AEO 53</vt:lpstr>
      <vt:lpstr>PHEV Price Calcs</vt:lpstr>
      <vt:lpstr>Start Year psgr LDV EV Price</vt:lpstr>
      <vt:lpstr>LDV Shares</vt:lpstr>
      <vt:lpstr>EV freight trucks</vt:lpstr>
      <vt:lpstr>EV freight truck batteries</vt:lpstr>
      <vt:lpstr>CARB ACT ISOR</vt:lpstr>
      <vt:lpstr>Freight HDVs</vt:lpstr>
      <vt:lpstr>Hydrogen Vehicle Calcs</vt:lpstr>
      <vt:lpstr>Passenger Aircraft</vt:lpstr>
      <vt:lpstr>Ships</vt:lpstr>
      <vt:lpstr>Motorbikes</vt:lpstr>
      <vt:lpstr>BNVP-LDVs-psgr</vt:lpstr>
      <vt:lpstr>BNVP-LDVs-frgt</vt:lpstr>
      <vt:lpstr>BNVP-HDVs-psgr</vt:lpstr>
      <vt:lpstr>BNVP-HDVs-frgt</vt:lpstr>
      <vt:lpstr>BNVP-aircraft-psgr</vt:lpstr>
      <vt:lpstr>BNVP-aircraft-frgt</vt:lpstr>
      <vt:lpstr>BNVP-rail-psgr</vt:lpstr>
      <vt:lpstr>BNVP-rail-frgt</vt:lpstr>
      <vt:lpstr>BNVP-ships-psgr</vt:lpstr>
      <vt:lpstr>BNVP-ships-frgt</vt:lpstr>
      <vt:lpstr>BNVP-motorbikes-psgr</vt:lpstr>
      <vt:lpstr>BNVP-motorbikes-frgt</vt:lpstr>
      <vt:lpstr>cpi_2013to2012</vt:lpstr>
      <vt:lpstr>cpi_2016to2012</vt:lpstr>
      <vt:lpstr>cpi_2017to2012</vt:lpstr>
      <vt:lpstr>cpi_2018to2012</vt:lpstr>
      <vt:lpstr>cpi_2019to2012</vt:lpstr>
      <vt:lpstr>cpi_2020to2012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2017-07-01T03:43:09Z</dcterms:created>
  <dcterms:modified xsi:type="dcterms:W3CDTF">2021-04-22T14:29:34Z</dcterms:modified>
</cp:coreProperties>
</file>