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L\elec\EIaE\"/>
    </mc:Choice>
  </mc:AlternateContent>
  <xr:revisionPtr revIDLastSave="0" documentId="8_{FFAD7E28-5590-489D-A82A-E35C685381CA}" xr6:coauthVersionLast="47" xr6:coauthVersionMax="47" xr10:uidLastSave="{00000000-0000-0000-0000-000000000000}"/>
  <bookViews>
    <workbookView xWindow="2160" yWindow="2160" windowWidth="14400" windowHeight="7455" firstSheet="22" activeTab="25"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 i="20" l="1"/>
  <c r="H3" i="34"/>
  <c r="J3" i="34" s="1"/>
  <c r="K3" i="34" s="1"/>
  <c r="K4" i="34"/>
  <c r="K5" i="34"/>
  <c r="K6" i="34"/>
  <c r="K7" i="34"/>
  <c r="K8" i="34"/>
  <c r="K9" i="34"/>
  <c r="K10" i="34"/>
  <c r="K11" i="34"/>
  <c r="K12" i="34"/>
  <c r="K13" i="34"/>
  <c r="K14" i="34"/>
  <c r="K15" i="34"/>
  <c r="K16" i="34"/>
  <c r="K17" i="34"/>
  <c r="K18" i="34"/>
  <c r="K19" i="34"/>
  <c r="K20" i="34"/>
  <c r="K21" i="34"/>
  <c r="K22" i="34"/>
  <c r="K23" i="34"/>
  <c r="K24" i="34"/>
  <c r="K25" i="34"/>
  <c r="K26" i="34"/>
  <c r="K27" i="34"/>
  <c r="K28" i="34"/>
  <c r="K29" i="34"/>
  <c r="K30" i="34"/>
  <c r="K31" i="34"/>
  <c r="K32" i="34"/>
  <c r="K33" i="34"/>
  <c r="K34" i="34"/>
  <c r="K35" i="34"/>
  <c r="K36" i="34"/>
  <c r="K37" i="34"/>
  <c r="K38" i="34"/>
  <c r="K39" i="34"/>
  <c r="K40" i="34"/>
  <c r="K41" i="34"/>
  <c r="K42" i="34"/>
  <c r="K43" i="34"/>
  <c r="K44" i="34"/>
  <c r="K45" i="34"/>
  <c r="K46" i="34"/>
  <c r="K47" i="34"/>
  <c r="K48" i="34"/>
  <c r="K49" i="34"/>
  <c r="K50" i="34"/>
  <c r="K51" i="34"/>
  <c r="K52" i="34"/>
  <c r="J4" i="34"/>
  <c r="J5" i="34"/>
  <c r="J6" i="34"/>
  <c r="J7" i="34"/>
  <c r="J8" i="34"/>
  <c r="J9" i="34"/>
  <c r="J10" i="34"/>
  <c r="J11" i="34"/>
  <c r="J12" i="34"/>
  <c r="J13" i="34"/>
  <c r="J14" i="34"/>
  <c r="J15" i="34"/>
  <c r="J16" i="34"/>
  <c r="J17" i="34"/>
  <c r="J18" i="34"/>
  <c r="J19" i="34"/>
  <c r="J20" i="34"/>
  <c r="J21" i="34"/>
  <c r="J22" i="34"/>
  <c r="J23" i="34"/>
  <c r="J24" i="34"/>
  <c r="J25" i="34"/>
  <c r="J26" i="34"/>
  <c r="J27" i="34"/>
  <c r="J28" i="34"/>
  <c r="J29" i="34"/>
  <c r="J30" i="34"/>
  <c r="J31" i="34"/>
  <c r="J32" i="34"/>
  <c r="J33" i="34"/>
  <c r="J34" i="34"/>
  <c r="J35" i="34"/>
  <c r="J36" i="34"/>
  <c r="J37" i="34"/>
  <c r="J38" i="34"/>
  <c r="J39" i="34"/>
  <c r="J40" i="34"/>
  <c r="J41" i="34"/>
  <c r="J42" i="34"/>
  <c r="J43" i="34"/>
  <c r="J44" i="34"/>
  <c r="J45" i="34"/>
  <c r="J46" i="34"/>
  <c r="J47" i="34"/>
  <c r="J48" i="34"/>
  <c r="J49" i="34"/>
  <c r="J50" i="34"/>
  <c r="J51" i="34"/>
  <c r="J52" i="34"/>
  <c r="I4" i="34"/>
  <c r="I5" i="34"/>
  <c r="I6" i="34"/>
  <c r="I7" i="34"/>
  <c r="I8" i="34"/>
  <c r="I9" i="34"/>
  <c r="I10" i="34"/>
  <c r="I11" i="34"/>
  <c r="I12" i="34"/>
  <c r="I13" i="34"/>
  <c r="I14" i="34"/>
  <c r="I15" i="34"/>
  <c r="I16" i="34"/>
  <c r="I17" i="34"/>
  <c r="I18" i="34"/>
  <c r="I19" i="34"/>
  <c r="I20" i="34"/>
  <c r="I21" i="34"/>
  <c r="I22" i="34"/>
  <c r="I23" i="34"/>
  <c r="I24" i="34"/>
  <c r="I25" i="34"/>
  <c r="I26" i="34"/>
  <c r="I27" i="34"/>
  <c r="I28" i="34"/>
  <c r="I29" i="34"/>
  <c r="I30" i="34"/>
  <c r="I31" i="34"/>
  <c r="I32" i="34"/>
  <c r="I33" i="34"/>
  <c r="I34" i="34"/>
  <c r="I35" i="34"/>
  <c r="I36" i="34"/>
  <c r="I37" i="34"/>
  <c r="I38" i="34"/>
  <c r="I39" i="34"/>
  <c r="I40" i="34"/>
  <c r="I41" i="34"/>
  <c r="I42" i="34"/>
  <c r="I43" i="34"/>
  <c r="I44" i="34"/>
  <c r="I45" i="34"/>
  <c r="I46" i="34"/>
  <c r="I47" i="34"/>
  <c r="I48" i="34"/>
  <c r="I49" i="34"/>
  <c r="I50" i="34"/>
  <c r="I51" i="34"/>
  <c r="I52" i="34"/>
  <c r="I3" i="34"/>
  <c r="H8" i="34"/>
  <c r="H9" i="34"/>
  <c r="H10" i="34"/>
  <c r="H11" i="34"/>
  <c r="H12" i="34"/>
  <c r="H13" i="34"/>
  <c r="H14" i="34"/>
  <c r="H15" i="34"/>
  <c r="H16" i="34"/>
  <c r="H17" i="34"/>
  <c r="H18" i="34"/>
  <c r="H19" i="34"/>
  <c r="H20" i="34"/>
  <c r="H21" i="34"/>
  <c r="H22" i="34"/>
  <c r="H23" i="34"/>
  <c r="H24" i="34"/>
  <c r="H25" i="34"/>
  <c r="H26" i="34"/>
  <c r="H27" i="34"/>
  <c r="H28" i="34"/>
  <c r="H29" i="34"/>
  <c r="H30" i="34"/>
  <c r="H31" i="34"/>
  <c r="H32" i="34"/>
  <c r="H33" i="34"/>
  <c r="H34" i="34"/>
  <c r="H35" i="34"/>
  <c r="H36" i="34"/>
  <c r="H37" i="34"/>
  <c r="H38" i="34"/>
  <c r="H39" i="34"/>
  <c r="H40" i="34"/>
  <c r="H41" i="34"/>
  <c r="H42" i="34"/>
  <c r="H43" i="34"/>
  <c r="H44" i="34"/>
  <c r="H45" i="34"/>
  <c r="H46" i="34"/>
  <c r="H47" i="34"/>
  <c r="H48" i="34"/>
  <c r="H49" i="34"/>
  <c r="H50" i="34"/>
  <c r="H51" i="34"/>
  <c r="H52" i="34"/>
  <c r="H4" i="34"/>
  <c r="H5" i="34"/>
  <c r="H6" i="34"/>
  <c r="H7" i="34"/>
  <c r="G4" i="34"/>
  <c r="G5" i="34"/>
  <c r="G6" i="34"/>
  <c r="G7" i="34"/>
  <c r="G8" i="34"/>
  <c r="G9" i="34"/>
  <c r="G10" i="34"/>
  <c r="G11" i="34"/>
  <c r="G12" i="34"/>
  <c r="G13" i="34"/>
  <c r="G14" i="34"/>
  <c r="G15" i="34"/>
  <c r="G16" i="34"/>
  <c r="G17" i="34"/>
  <c r="G18" i="34"/>
  <c r="G19" i="34"/>
  <c r="G20" i="34"/>
  <c r="G21" i="34"/>
  <c r="G22" i="34"/>
  <c r="G23" i="34"/>
  <c r="G24" i="34"/>
  <c r="G25" i="34"/>
  <c r="G26" i="34"/>
  <c r="G27" i="34"/>
  <c r="G28" i="34"/>
  <c r="G29" i="34"/>
  <c r="G30" i="34"/>
  <c r="G31" i="34"/>
  <c r="G32" i="34"/>
  <c r="G33" i="34"/>
  <c r="G34" i="34"/>
  <c r="G35" i="34"/>
  <c r="G36" i="34"/>
  <c r="G37" i="34"/>
  <c r="G38" i="34"/>
  <c r="G39" i="34"/>
  <c r="G40" i="34"/>
  <c r="G41" i="34"/>
  <c r="G42" i="34"/>
  <c r="G43" i="34"/>
  <c r="G44" i="34"/>
  <c r="G45" i="34"/>
  <c r="G46" i="34"/>
  <c r="G47" i="34"/>
  <c r="G48" i="34"/>
  <c r="G49" i="34"/>
  <c r="G50" i="34"/>
  <c r="G51" i="34"/>
  <c r="G52" i="34"/>
  <c r="G3" i="34"/>
  <c r="F5" i="34"/>
  <c r="F4" i="34"/>
  <c r="F3" i="34"/>
  <c r="E4" i="34"/>
  <c r="E5" i="34"/>
  <c r="E6" i="34"/>
  <c r="F6" i="34"/>
  <c r="E7" i="34"/>
  <c r="F7" i="34"/>
  <c r="E8" i="34"/>
  <c r="F8" i="34"/>
  <c r="E9" i="34"/>
  <c r="F9" i="34"/>
  <c r="E10" i="34"/>
  <c r="F10" i="34"/>
  <c r="E11" i="34"/>
  <c r="F11" i="34"/>
  <c r="E12" i="34"/>
  <c r="F12" i="34"/>
  <c r="E13" i="34"/>
  <c r="F13" i="34"/>
  <c r="E14" i="34"/>
  <c r="F14" i="34"/>
  <c r="E15" i="34"/>
  <c r="F15" i="34"/>
  <c r="E16" i="34"/>
  <c r="F16" i="34"/>
  <c r="E17" i="34"/>
  <c r="F17" i="34"/>
  <c r="E18" i="34"/>
  <c r="F18" i="34"/>
  <c r="E19" i="34"/>
  <c r="F19" i="34"/>
  <c r="E20" i="34"/>
  <c r="F20" i="34"/>
  <c r="E21" i="34"/>
  <c r="F21" i="34"/>
  <c r="E22" i="34"/>
  <c r="F22" i="34"/>
  <c r="E23" i="34"/>
  <c r="F23" i="34"/>
  <c r="E24" i="34"/>
  <c r="F24" i="34"/>
  <c r="E25" i="34"/>
  <c r="F25" i="34"/>
  <c r="E26" i="34"/>
  <c r="F26" i="34"/>
  <c r="E27" i="34"/>
  <c r="F27" i="34"/>
  <c r="E28" i="34"/>
  <c r="F28" i="34"/>
  <c r="E29" i="34"/>
  <c r="F29" i="34"/>
  <c r="E30" i="34"/>
  <c r="F30" i="34"/>
  <c r="E31" i="34"/>
  <c r="F31" i="34"/>
  <c r="E32" i="34"/>
  <c r="F32" i="34"/>
  <c r="E33" i="34"/>
  <c r="F33" i="34"/>
  <c r="E34" i="34"/>
  <c r="F34" i="34"/>
  <c r="E35" i="34"/>
  <c r="F35" i="34"/>
  <c r="E36" i="34"/>
  <c r="F36" i="34"/>
  <c r="E37" i="34"/>
  <c r="F37" i="34"/>
  <c r="E38" i="34"/>
  <c r="F38" i="34"/>
  <c r="E39" i="34"/>
  <c r="F39" i="34"/>
  <c r="E40" i="34"/>
  <c r="F40" i="34"/>
  <c r="E41" i="34"/>
  <c r="F41" i="34"/>
  <c r="E42" i="34"/>
  <c r="F42" i="34"/>
  <c r="E43" i="34"/>
  <c r="F43" i="34"/>
  <c r="E44" i="34"/>
  <c r="F44" i="34"/>
  <c r="E45" i="34"/>
  <c r="F45" i="34"/>
  <c r="E46" i="34"/>
  <c r="F46" i="34"/>
  <c r="E47" i="34"/>
  <c r="F47" i="34"/>
  <c r="E48" i="34"/>
  <c r="F48" i="34"/>
  <c r="E49" i="34"/>
  <c r="F49" i="34"/>
  <c r="E50" i="34"/>
  <c r="F50" i="34"/>
  <c r="E51" i="34"/>
  <c r="F51" i="34"/>
  <c r="E52" i="34"/>
  <c r="F52" i="34"/>
  <c r="E3" i="34"/>
  <c r="A4" i="34"/>
  <c r="A5" i="34"/>
  <c r="A6" i="34"/>
  <c r="A7" i="34"/>
  <c r="A8" i="34"/>
  <c r="A9" i="34"/>
  <c r="A10" i="34"/>
  <c r="A11" i="34"/>
  <c r="A12" i="34"/>
  <c r="A13" i="34"/>
  <c r="A14" i="34"/>
  <c r="A15" i="34"/>
  <c r="A16" i="34"/>
  <c r="A17" i="34"/>
  <c r="A18" i="34"/>
  <c r="A19" i="34"/>
  <c r="A20" i="34"/>
  <c r="A21" i="34"/>
  <c r="A22" i="34"/>
  <c r="A23" i="34"/>
  <c r="A24" i="34"/>
  <c r="A25" i="34"/>
  <c r="A26" i="34"/>
  <c r="A27" i="34"/>
  <c r="A28" i="34"/>
  <c r="A29" i="34"/>
  <c r="A30" i="34"/>
  <c r="A31" i="34"/>
  <c r="A32" i="34"/>
  <c r="A33" i="34"/>
  <c r="A34" i="34"/>
  <c r="A35" i="34"/>
  <c r="A36" i="34"/>
  <c r="A37" i="34"/>
  <c r="A38" i="34"/>
  <c r="A39" i="34"/>
  <c r="A40" i="34"/>
  <c r="A41" i="34"/>
  <c r="A42" i="34"/>
  <c r="A43" i="34"/>
  <c r="A44" i="34"/>
  <c r="A45" i="34"/>
  <c r="A46" i="34"/>
  <c r="A47" i="34"/>
  <c r="A48" i="34"/>
  <c r="A49" i="34"/>
  <c r="A50" i="34"/>
  <c r="A51" i="34"/>
  <c r="A52" i="34"/>
  <c r="A3" i="34"/>
  <c r="C47"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8" i="34"/>
  <c r="C49" i="34"/>
  <c r="C50" i="34"/>
  <c r="C51" i="34"/>
  <c r="C52" i="34"/>
  <c r="C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52" i="34"/>
  <c r="D3"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C5" i="28" s="1"/>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l="1"/>
  <c r="D2" i="2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22"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22" i="28" l="1"/>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4" i="28"/>
  <c r="F16"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7" i="28" l="1"/>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G857" i="22" s="1"/>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I980" i="22" s="1"/>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K1010" i="22" s="1"/>
  <c r="E5" i="23"/>
  <c r="E7" i="23"/>
  <c r="E27" i="23"/>
  <c r="E12" i="23"/>
  <c r="E10" i="23"/>
  <c r="E26" i="23"/>
  <c r="E4" i="23"/>
  <c r="E29" i="23"/>
  <c r="G1087" i="22" s="1"/>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Q980" i="22"/>
  <c r="R975" i="22"/>
  <c r="K981" i="22"/>
  <c r="L976" i="22"/>
  <c r="R981" i="22"/>
  <c r="F977" i="22"/>
  <c r="I981" i="22"/>
  <c r="J976" i="22"/>
  <c r="H981" i="22"/>
  <c r="I976" i="22"/>
  <c r="O981" i="22"/>
  <c r="P976" i="22"/>
  <c r="N981" i="22"/>
  <c r="O976" i="22"/>
  <c r="R980" i="22"/>
  <c r="F976" i="22"/>
  <c r="O970" i="22"/>
  <c r="N970" i="22"/>
  <c r="M970" i="22"/>
  <c r="L970" i="22"/>
  <c r="F971" i="22"/>
  <c r="M971" i="22"/>
  <c r="G972" i="22"/>
  <c r="N972" i="22"/>
  <c r="O1087" i="22"/>
  <c r="P1082" i="22"/>
  <c r="M1084" i="22"/>
  <c r="N1079" i="22"/>
  <c r="J1086" i="22"/>
  <c r="K1081" i="22"/>
  <c r="Q1086" i="22"/>
  <c r="R1081" i="22"/>
  <c r="K1087" i="22"/>
  <c r="L1082" i="22"/>
  <c r="M1077" i="22"/>
  <c r="L1085" i="22"/>
  <c r="M1080" i="22"/>
  <c r="N1086" i="22"/>
  <c r="O1081" i="22"/>
  <c r="H1087" i="22"/>
  <c r="I1082" i="22"/>
  <c r="O1077" i="22"/>
  <c r="Q1076" i="22"/>
  <c r="G1076" i="22"/>
  <c r="K1075" i="22"/>
  <c r="J1075" i="22"/>
  <c r="I1075" i="22"/>
  <c r="H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F1011" i="22"/>
  <c r="G1006" i="22"/>
  <c r="H1001" i="22"/>
  <c r="R1010" i="22"/>
  <c r="F1006" i="22"/>
  <c r="G1001" i="22"/>
  <c r="L1011" i="22"/>
  <c r="M1006" i="22"/>
  <c r="N1001" i="22"/>
  <c r="F1012" i="22"/>
  <c r="G1007" i="22"/>
  <c r="H1002" i="22"/>
  <c r="M1012" i="22"/>
  <c r="N1007" i="22"/>
  <c r="O1002" i="22"/>
  <c r="G1013" i="22"/>
  <c r="H1008" i="22"/>
  <c r="I1003" i="22"/>
  <c r="F1013" i="22"/>
  <c r="G1008" i="22"/>
  <c r="H1003" i="22"/>
  <c r="R1012" i="22"/>
  <c r="F1008" i="22"/>
  <c r="G1003"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O1003" i="22" l="1"/>
  <c r="N1008" i="22"/>
  <c r="M1013" i="22"/>
  <c r="P1003" i="22"/>
  <c r="O1008" i="22"/>
  <c r="N1013" i="22"/>
  <c r="Q1003" i="22"/>
  <c r="P1008" i="22"/>
  <c r="O1013" i="22"/>
  <c r="J1003" i="22"/>
  <c r="I1008" i="22"/>
  <c r="H1013" i="22"/>
  <c r="P1002" i="22"/>
  <c r="O1007" i="22"/>
  <c r="N1012" i="22"/>
  <c r="I1002" i="22"/>
  <c r="H1007" i="22"/>
  <c r="G1012" i="22"/>
  <c r="O1001" i="22"/>
  <c r="N1006" i="22"/>
  <c r="M1011" i="22"/>
  <c r="P1001" i="22"/>
  <c r="O1006" i="22"/>
  <c r="N1011" i="22"/>
  <c r="G1075" i="22"/>
  <c r="P1075" i="22"/>
  <c r="Q1075" i="22"/>
  <c r="R1075" i="22"/>
  <c r="F1076" i="22"/>
  <c r="P1076" i="22"/>
  <c r="N1077" i="22"/>
  <c r="O1079" i="22"/>
  <c r="Q1082" i="22"/>
  <c r="P1087" i="22"/>
  <c r="J1082" i="22"/>
  <c r="I1087" i="22"/>
  <c r="H1081" i="22"/>
  <c r="G1086" i="22"/>
  <c r="H1078" i="22"/>
  <c r="G1083" i="22"/>
  <c r="F1088" i="22"/>
  <c r="M1082" i="22"/>
  <c r="L1087" i="22"/>
  <c r="F1082" i="22"/>
  <c r="R1086" i="22"/>
  <c r="I1080" i="22"/>
  <c r="H1085" i="22"/>
  <c r="K1083" i="22"/>
  <c r="J1088" i="22"/>
  <c r="I973" i="22"/>
  <c r="O972" i="22"/>
  <c r="H972" i="22"/>
  <c r="N971" i="22"/>
  <c r="G971" i="22"/>
  <c r="H971" i="22"/>
  <c r="I971" i="22"/>
  <c r="J971" i="22"/>
  <c r="N976" i="22"/>
  <c r="M981" i="22"/>
  <c r="J977" i="22"/>
  <c r="I982" i="22"/>
  <c r="K977" i="22"/>
  <c r="J982" i="22"/>
  <c r="Q976" i="22"/>
  <c r="P981" i="22"/>
  <c r="R976" i="22"/>
  <c r="Q981" i="22"/>
  <c r="N977" i="22"/>
  <c r="M982" i="22"/>
  <c r="G977" i="22"/>
  <c r="F982" i="22"/>
  <c r="M976" i="22"/>
  <c r="L981" i="22"/>
  <c r="K999" i="22"/>
  <c r="J1004" i="22"/>
  <c r="I1009" i="22"/>
  <c r="L999" i="22"/>
  <c r="K1004" i="22"/>
  <c r="J1009" i="22"/>
  <c r="M999" i="22"/>
  <c r="L1004" i="22"/>
  <c r="K1009" i="22"/>
  <c r="F999" i="22"/>
  <c r="R1003" i="22"/>
  <c r="Q1008" i="22"/>
  <c r="P1013" i="22"/>
  <c r="K1003" i="22"/>
  <c r="J1008" i="22"/>
  <c r="I1013" i="22"/>
  <c r="Q1002" i="22"/>
  <c r="P1007" i="22"/>
  <c r="O1012" i="22"/>
  <c r="J1002" i="22"/>
  <c r="I1007" i="22"/>
  <c r="H1012" i="22"/>
  <c r="K1002" i="22"/>
  <c r="J1007" i="22"/>
  <c r="I1012" i="22"/>
  <c r="O1075" i="22"/>
  <c r="L1076" i="22"/>
  <c r="M1076" i="22"/>
  <c r="N1076" i="22"/>
  <c r="O1076" i="22"/>
  <c r="L1077" i="22"/>
  <c r="G1079" i="22"/>
  <c r="M1078" i="22"/>
  <c r="L1083" i="22"/>
  <c r="K1088" i="22"/>
  <c r="R1082" i="22"/>
  <c r="Q1087" i="22"/>
  <c r="P1081" i="22"/>
  <c r="O1086" i="22"/>
  <c r="P1078" i="22"/>
  <c r="O1083" i="22"/>
  <c r="N1088" i="22"/>
  <c r="H1083" i="22"/>
  <c r="G1088" i="22"/>
  <c r="N1082" i="22"/>
  <c r="M1087" i="22"/>
  <c r="Q1080" i="22"/>
  <c r="P1085" i="22"/>
  <c r="F1084" i="22"/>
  <c r="R1088" i="22"/>
  <c r="R973" i="22"/>
  <c r="J973" i="22"/>
  <c r="P972" i="22"/>
  <c r="I972" i="22"/>
  <c r="O971" i="22"/>
  <c r="P971" i="22"/>
  <c r="Q971" i="22"/>
  <c r="R971" i="22"/>
  <c r="I977" i="22"/>
  <c r="H982" i="22"/>
  <c r="R977" i="22"/>
  <c r="Q982" i="22"/>
  <c r="F978" i="22"/>
  <c r="R982" i="22"/>
  <c r="L977" i="22"/>
  <c r="K982" i="22"/>
  <c r="M977" i="22"/>
  <c r="L982" i="22"/>
  <c r="I978" i="22"/>
  <c r="H983" i="22"/>
  <c r="O977" i="22"/>
  <c r="N982" i="22"/>
  <c r="H977" i="22"/>
  <c r="G982" i="22"/>
  <c r="F1000" i="22"/>
  <c r="R1004" i="22"/>
  <c r="Q1009" i="22"/>
  <c r="G1000" i="22"/>
  <c r="F1005" i="22"/>
  <c r="R1009" i="22"/>
  <c r="H1000" i="22"/>
  <c r="G1005" i="22"/>
  <c r="F1010" i="22"/>
  <c r="N999" i="22"/>
  <c r="M1004" i="22"/>
  <c r="L1009" i="22"/>
  <c r="G999" i="22"/>
  <c r="F1004" i="22"/>
  <c r="R1008" i="22"/>
  <c r="Q1013" i="22"/>
  <c r="L1003" i="22"/>
  <c r="K1008" i="22"/>
  <c r="J1013" i="22"/>
  <c r="R1002" i="22"/>
  <c r="Q1007" i="22"/>
  <c r="P1012" i="22"/>
  <c r="F1003" i="22"/>
  <c r="R1007" i="22"/>
  <c r="Q1012" i="22"/>
  <c r="K1076" i="22"/>
  <c r="H1077" i="22"/>
  <c r="I1077" i="22"/>
  <c r="J1077" i="22"/>
  <c r="K1077" i="22"/>
  <c r="L1078" i="22"/>
  <c r="K1074" i="22"/>
  <c r="H1079" i="22"/>
  <c r="G1084" i="22"/>
  <c r="N1078" i="22"/>
  <c r="M1083" i="22"/>
  <c r="L1088" i="22"/>
  <c r="K1082" i="22"/>
  <c r="J1087" i="22"/>
  <c r="K1079" i="22"/>
  <c r="J1084" i="22"/>
  <c r="Q1078" i="22"/>
  <c r="P1083" i="22"/>
  <c r="O1088" i="22"/>
  <c r="I1083" i="22"/>
  <c r="H1088" i="22"/>
  <c r="L1081" i="22"/>
  <c r="K1086" i="22"/>
  <c r="N1084" i="22"/>
  <c r="M969" i="22"/>
  <c r="F969" i="22"/>
  <c r="H974" i="22"/>
  <c r="K973" i="22"/>
  <c r="Q972" i="22"/>
  <c r="J972" i="22"/>
  <c r="K972" i="22"/>
  <c r="L972" i="22"/>
  <c r="M972" i="22"/>
  <c r="Q977" i="22"/>
  <c r="P982" i="22"/>
  <c r="M978" i="22"/>
  <c r="L983" i="22"/>
  <c r="N978" i="22"/>
  <c r="M983" i="22"/>
  <c r="G978" i="22"/>
  <c r="F983" i="22"/>
  <c r="H978" i="22"/>
  <c r="G983" i="22"/>
  <c r="Q978" i="22"/>
  <c r="P983" i="22"/>
  <c r="J978" i="22"/>
  <c r="I983" i="22"/>
  <c r="P977" i="22"/>
  <c r="O982" i="22"/>
  <c r="F853" i="22"/>
  <c r="N1000" i="22"/>
  <c r="M1005" i="22"/>
  <c r="L1010" i="22"/>
  <c r="O1000" i="22"/>
  <c r="N1005" i="22"/>
  <c r="M1010" i="22"/>
  <c r="P1000" i="22"/>
  <c r="O1005" i="22"/>
  <c r="N1010" i="22"/>
  <c r="I1000" i="22"/>
  <c r="H1005" i="22"/>
  <c r="G1010" i="22"/>
  <c r="O999" i="22"/>
  <c r="N1004" i="22"/>
  <c r="M1009" i="22"/>
  <c r="H999" i="22"/>
  <c r="G1004" i="22"/>
  <c r="F1009" i="22"/>
  <c r="R1013" i="22"/>
  <c r="M1003" i="22"/>
  <c r="L1008" i="22"/>
  <c r="K1013" i="22"/>
  <c r="N1003" i="22"/>
  <c r="M1008" i="22"/>
  <c r="L1013" i="22"/>
  <c r="G1077" i="22"/>
  <c r="R1077" i="22"/>
  <c r="F1078" i="22"/>
  <c r="I1078" i="22"/>
  <c r="J1078" i="22"/>
  <c r="J1074" i="22"/>
  <c r="F1075" i="22"/>
  <c r="P1079" i="22"/>
  <c r="O1084" i="22"/>
  <c r="I1079" i="22"/>
  <c r="H1084" i="22"/>
  <c r="G1078" i="22"/>
  <c r="F1083" i="22"/>
  <c r="R1087" i="22"/>
  <c r="F1080" i="22"/>
  <c r="R1084" i="22"/>
  <c r="L1079" i="22"/>
  <c r="K1084" i="22"/>
  <c r="R1078" i="22"/>
  <c r="Q1083" i="22"/>
  <c r="P1088" i="22"/>
  <c r="G1082" i="22"/>
  <c r="F1087" i="22"/>
  <c r="I1085" i="22"/>
  <c r="H970" i="22"/>
  <c r="N969" i="22"/>
  <c r="G969" i="22"/>
  <c r="I974" i="22"/>
  <c r="L973" i="22"/>
  <c r="R972" i="22"/>
  <c r="F973" i="22"/>
  <c r="G973" i="22"/>
  <c r="H973" i="22"/>
  <c r="L978" i="22"/>
  <c r="K983" i="22"/>
  <c r="H979" i="22"/>
  <c r="J974" i="22"/>
  <c r="I979" i="22"/>
  <c r="P973" i="22"/>
  <c r="O978" i="22"/>
  <c r="N983" i="22"/>
  <c r="P978" i="22"/>
  <c r="O983" i="22"/>
  <c r="L979" i="22"/>
  <c r="F974" i="22"/>
  <c r="R978" i="22"/>
  <c r="Q983" i="22"/>
  <c r="K978" i="22"/>
  <c r="J983" i="22"/>
  <c r="F863" i="22"/>
  <c r="I1001" i="22"/>
  <c r="H1006" i="22"/>
  <c r="G1011" i="22"/>
  <c r="J1001" i="22"/>
  <c r="I1006" i="22"/>
  <c r="H1011" i="22"/>
  <c r="K1001" i="22"/>
  <c r="J1006" i="22"/>
  <c r="I1011" i="22"/>
  <c r="Q1000" i="22"/>
  <c r="P1005" i="22"/>
  <c r="O1010" i="22"/>
  <c r="J1000" i="22"/>
  <c r="I1005" i="22"/>
  <c r="H1010" i="22"/>
  <c r="P999" i="22"/>
  <c r="O1004" i="22"/>
  <c r="N1009" i="22"/>
  <c r="I999" i="22"/>
  <c r="H1004" i="22"/>
  <c r="G1009" i="22"/>
  <c r="J999" i="22"/>
  <c r="I1004" i="22"/>
  <c r="H1009" i="22"/>
  <c r="Q1077" i="22"/>
  <c r="R1080" i="22"/>
  <c r="M1081" i="22"/>
  <c r="H1082" i="22"/>
  <c r="I1074" i="22"/>
  <c r="R1074" i="22"/>
  <c r="N1075" i="22"/>
  <c r="K1080" i="22"/>
  <c r="J1085" i="22"/>
  <c r="Q1079" i="22"/>
  <c r="P1084" i="22"/>
  <c r="O1078" i="22"/>
  <c r="N1083" i="22"/>
  <c r="M1088" i="22"/>
  <c r="N1080" i="22"/>
  <c r="M1085" i="22"/>
  <c r="G1080" i="22"/>
  <c r="F1085" i="22"/>
  <c r="M1079" i="22"/>
  <c r="L1084" i="22"/>
  <c r="P1077" i="22"/>
  <c r="O1082" i="22"/>
  <c r="N1087" i="22"/>
  <c r="Q1085" i="22"/>
  <c r="P970" i="22"/>
  <c r="I970" i="22"/>
  <c r="O969" i="22"/>
  <c r="H969" i="22"/>
  <c r="M974" i="22"/>
  <c r="M973" i="22"/>
  <c r="N973" i="22"/>
  <c r="O973" i="22"/>
  <c r="Q973" i="22"/>
  <c r="G979" i="22"/>
  <c r="Q974" i="22"/>
  <c r="P979" i="22"/>
  <c r="R974" i="22"/>
  <c r="Q979" i="22"/>
  <c r="K974" i="22"/>
  <c r="J979" i="22"/>
  <c r="L974" i="22"/>
  <c r="K979" i="22"/>
  <c r="H975" i="22"/>
  <c r="G980" i="22"/>
  <c r="N974" i="22"/>
  <c r="M979" i="22"/>
  <c r="G974" i="22"/>
  <c r="F979" i="22"/>
  <c r="R983" i="22"/>
  <c r="Q1001" i="22"/>
  <c r="P1006" i="22"/>
  <c r="O1011" i="22"/>
  <c r="R1001" i="22"/>
  <c r="Q1006" i="22"/>
  <c r="P1011" i="22"/>
  <c r="F1002" i="22"/>
  <c r="R1006" i="22"/>
  <c r="Q1011" i="22"/>
  <c r="L1001" i="22"/>
  <c r="K1006" i="22"/>
  <c r="J1011" i="22"/>
  <c r="R1000" i="22"/>
  <c r="Q1005" i="22"/>
  <c r="P1010" i="22"/>
  <c r="K1000" i="22"/>
  <c r="J1005" i="22"/>
  <c r="I1010" i="22"/>
  <c r="Q999" i="22"/>
  <c r="P1004" i="22"/>
  <c r="O1009" i="22"/>
  <c r="R999" i="22"/>
  <c r="Q1004" i="22"/>
  <c r="P1009" i="22"/>
  <c r="J1080" i="22"/>
  <c r="F1074" i="22"/>
  <c r="G1074" i="22"/>
  <c r="H1074" i="22"/>
  <c r="Q1074" i="22"/>
  <c r="M1075" i="22"/>
  <c r="I1076" i="22"/>
  <c r="F1081" i="22"/>
  <c r="R1085" i="22"/>
  <c r="L1080" i="22"/>
  <c r="K1085" i="22"/>
  <c r="J1079" i="22"/>
  <c r="I1084" i="22"/>
  <c r="J1076" i="22"/>
  <c r="I1081" i="22"/>
  <c r="H1086" i="22"/>
  <c r="O1080" i="22"/>
  <c r="N1085" i="22"/>
  <c r="H1080" i="22"/>
  <c r="G1085" i="22"/>
  <c r="K1078" i="22"/>
  <c r="J1083" i="22"/>
  <c r="I1088" i="22"/>
  <c r="L1086" i="22"/>
  <c r="K971" i="22"/>
  <c r="Q970" i="22"/>
  <c r="J970" i="22"/>
  <c r="P969" i="22"/>
  <c r="I969" i="22"/>
  <c r="J969" i="22"/>
  <c r="K969" i="22"/>
  <c r="L969" i="22"/>
  <c r="P974" i="22"/>
  <c r="O979" i="22"/>
  <c r="L975" i="22"/>
  <c r="K980" i="22"/>
  <c r="M975" i="22"/>
  <c r="L980" i="22"/>
  <c r="F975" i="22"/>
  <c r="R979" i="22"/>
  <c r="G975" i="22"/>
  <c r="F980" i="22"/>
  <c r="P975" i="22"/>
  <c r="O980" i="22"/>
  <c r="I975" i="22"/>
  <c r="H980" i="22"/>
  <c r="O974" i="22"/>
  <c r="N979" i="22"/>
  <c r="L1002" i="22"/>
  <c r="K1007" i="22"/>
  <c r="J1012" i="22"/>
  <c r="M1002" i="22"/>
  <c r="L1007" i="22"/>
  <c r="K1012" i="22"/>
  <c r="N1002" i="22"/>
  <c r="M1007" i="22"/>
  <c r="L1012" i="22"/>
  <c r="G1002" i="22"/>
  <c r="F1007" i="22"/>
  <c r="R1011" i="22"/>
  <c r="M1001" i="22"/>
  <c r="L1006" i="22"/>
  <c r="K1011" i="22"/>
  <c r="F1001" i="22"/>
  <c r="R1005" i="22"/>
  <c r="Q1010" i="22"/>
  <c r="L1000" i="22"/>
  <c r="K1005" i="22"/>
  <c r="J1010" i="22"/>
  <c r="M1000" i="22"/>
  <c r="L1005" i="22"/>
  <c r="M1074" i="22"/>
  <c r="N1074" i="22"/>
  <c r="O1074" i="22"/>
  <c r="P1074" i="22"/>
  <c r="L1075" i="22"/>
  <c r="H1076" i="22"/>
  <c r="F1077" i="22"/>
  <c r="N1081" i="22"/>
  <c r="M1086" i="22"/>
  <c r="G1081" i="22"/>
  <c r="F1086" i="22"/>
  <c r="R1079" i="22"/>
  <c r="Q1084" i="22"/>
  <c r="R1076" i="22"/>
  <c r="Q1081" i="22"/>
  <c r="P1086" i="22"/>
  <c r="J1081" i="22"/>
  <c r="I1086" i="22"/>
  <c r="P1080" i="22"/>
  <c r="O1085" i="22"/>
  <c r="F1079" i="22"/>
  <c r="R1083" i="22"/>
  <c r="Q1088" i="22"/>
  <c r="F972" i="22"/>
  <c r="L971" i="22"/>
  <c r="R970" i="22"/>
  <c r="K970" i="22"/>
  <c r="Q969" i="22"/>
  <c r="R969" i="22"/>
  <c r="F970" i="22"/>
  <c r="G970" i="22"/>
  <c r="K975" i="22"/>
  <c r="J980" i="22"/>
  <c r="G976" i="22"/>
  <c r="F981" i="22"/>
  <c r="H976" i="22"/>
  <c r="G981" i="22"/>
  <c r="N975" i="22"/>
  <c r="M980" i="22"/>
  <c r="O975" i="22"/>
  <c r="N980" i="22"/>
  <c r="K976" i="22"/>
  <c r="J981" i="22"/>
  <c r="Q975" i="22"/>
  <c r="P980" i="22"/>
  <c r="J975"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C64" i="23" s="1"/>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M67" i="23" s="1"/>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G70" i="23" s="1"/>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K72" i="23" s="1"/>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M68" i="23" s="1"/>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I62" i="23" s="1"/>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F68" i="23" s="1"/>
  <c r="O832" i="22"/>
  <c r="P827" i="22"/>
  <c r="Q822" i="22"/>
  <c r="I833" i="22"/>
  <c r="J828" i="22"/>
  <c r="K823" i="22"/>
  <c r="K833" i="22"/>
  <c r="J822" i="22"/>
  <c r="G821" i="22"/>
  <c r="J831" i="22"/>
  <c r="K826" i="22"/>
  <c r="L821" i="22"/>
  <c r="Q831" i="22"/>
  <c r="R826" i="22"/>
  <c r="F822" i="22"/>
  <c r="P831" i="22"/>
  <c r="K65" i="23" s="1"/>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H73" i="23" s="1"/>
  <c r="N825" i="22"/>
  <c r="O820" i="22"/>
  <c r="L830" i="22"/>
  <c r="M825" i="22"/>
  <c r="N820" i="22"/>
  <c r="K830" i="22"/>
  <c r="L825" i="22"/>
  <c r="M820" i="22"/>
  <c r="H60" i="23" s="1"/>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D62" i="23" s="1"/>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K61" i="23" s="1"/>
  <c r="O741" i="22"/>
  <c r="I742" i="22"/>
  <c r="P733" i="22"/>
  <c r="O738" i="22"/>
  <c r="N743" i="22"/>
  <c r="P730" i="22"/>
  <c r="O735" i="22"/>
  <c r="N740" i="22"/>
  <c r="I73" i="23" s="1"/>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J61" i="23" s="1"/>
  <c r="L732" i="22"/>
  <c r="K737" i="22"/>
  <c r="J742" i="22"/>
  <c r="L729" i="22"/>
  <c r="K734" i="22"/>
  <c r="J739" i="22"/>
  <c r="H731" i="22"/>
  <c r="K731" i="22"/>
  <c r="F66" i="23" s="1"/>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F61" i="23" s="1"/>
  <c r="J1356" i="22"/>
  <c r="R1345" i="22"/>
  <c r="Q1350" i="22"/>
  <c r="P1355" i="22"/>
  <c r="K1345" i="22"/>
  <c r="J1350" i="22"/>
  <c r="I1355" i="22"/>
  <c r="Q1344" i="22"/>
  <c r="P1349" i="22"/>
  <c r="O1354" i="22"/>
  <c r="Q734" i="22"/>
  <c r="Q732" i="22"/>
  <c r="P737" i="22"/>
  <c r="O742" i="22"/>
  <c r="L730" i="22"/>
  <c r="K735" i="22"/>
  <c r="F64" i="23" s="1"/>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C63" i="23" s="1"/>
  <c r="G769" i="22"/>
  <c r="I764" i="22"/>
  <c r="H769" i="22"/>
  <c r="H1356" i="22"/>
  <c r="O1353" i="22"/>
  <c r="O1345" i="22"/>
  <c r="K1347" i="22"/>
  <c r="J1352" i="22"/>
  <c r="E70" i="23" s="1"/>
  <c r="I1357" i="22"/>
  <c r="L1347" i="22"/>
  <c r="K1352" i="22"/>
  <c r="J1357" i="22"/>
  <c r="N1347" i="22"/>
  <c r="M1352" i="22"/>
  <c r="L1357" i="22"/>
  <c r="G1347" i="22"/>
  <c r="B68" i="23" s="1"/>
  <c r="F1352" i="22"/>
  <c r="R1356" i="22"/>
  <c r="M1346" i="22"/>
  <c r="L1351" i="22"/>
  <c r="K1356" i="22"/>
  <c r="F1346" i="22"/>
  <c r="R1350" i="22"/>
  <c r="Q1355" i="22"/>
  <c r="L1345" i="22"/>
  <c r="K1350" i="22"/>
  <c r="J1355" i="22"/>
  <c r="M738" i="22"/>
  <c r="L733" i="22"/>
  <c r="K738" i="22"/>
  <c r="J743" i="22"/>
  <c r="G731" i="22"/>
  <c r="B66" i="23" s="1"/>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E64" i="23" s="1"/>
  <c r="I770" i="22"/>
  <c r="D73" i="23" s="1"/>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H61" i="23" s="1"/>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L72" i="23" s="1"/>
  <c r="P731" i="22"/>
  <c r="R731" i="22"/>
  <c r="Q736" i="22"/>
  <c r="P741" i="22"/>
  <c r="L743" i="22"/>
  <c r="Q733" i="22"/>
  <c r="P738" i="22"/>
  <c r="O743" i="22"/>
  <c r="J65" i="23" s="1"/>
  <c r="O732" i="22"/>
  <c r="N737" i="22"/>
  <c r="M742" i="22"/>
  <c r="J730" i="22"/>
  <c r="I735" i="22"/>
  <c r="O763" i="22"/>
  <c r="G763" i="22"/>
  <c r="O759" i="22"/>
  <c r="J67" i="23" s="1"/>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H67" i="23" s="1"/>
  <c r="L1349" i="22"/>
  <c r="K1354" i="22"/>
  <c r="F1344" i="22"/>
  <c r="R1348" i="22"/>
  <c r="Q1353" i="22"/>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B64" i="23"/>
  <c r="G61" i="23"/>
  <c r="C66" i="23"/>
  <c r="B73" i="23"/>
  <c r="L60" i="23"/>
  <c r="H62" i="23"/>
  <c r="M70" i="23"/>
  <c r="AM10" i="26"/>
  <c r="AL14" i="26"/>
  <c r="AL15" i="26"/>
  <c r="AM11" i="26"/>
  <c r="AF93" i="23"/>
  <c r="AG87" i="23"/>
  <c r="AG93" i="23" s="1"/>
  <c r="AF101" i="23"/>
  <c r="AG88" i="23"/>
  <c r="AG101" i="23" s="1"/>
  <c r="AF96" i="23"/>
  <c r="AG82" i="23"/>
  <c r="AG96" i="23" s="1"/>
  <c r="AF100" i="23"/>
  <c r="AF99" i="23"/>
  <c r="AG83" i="23"/>
  <c r="AF92" i="23"/>
  <c r="AG86" i="23"/>
  <c r="AG92" i="23" s="1"/>
  <c r="K62" i="23" l="1"/>
  <c r="H64" i="23"/>
  <c r="B65" i="23"/>
  <c r="B63" i="23"/>
  <c r="D63" i="23"/>
  <c r="G66" i="23"/>
  <c r="H70" i="23"/>
  <c r="I72" i="23"/>
  <c r="G68" i="23"/>
  <c r="K64" i="23"/>
  <c r="L65" i="23"/>
  <c r="K66" i="23"/>
  <c r="H63" i="23"/>
  <c r="B67" i="23"/>
  <c r="E72" i="23"/>
  <c r="G62" i="23"/>
  <c r="E62" i="23"/>
  <c r="G67" i="23"/>
  <c r="J72" i="23"/>
  <c r="C68" i="23"/>
  <c r="J62" i="23"/>
  <c r="G72" i="23"/>
  <c r="K73" i="23"/>
  <c r="F60" i="23"/>
  <c r="F67" i="23"/>
  <c r="I61" i="23"/>
  <c r="G64" i="23"/>
  <c r="J73" i="23"/>
  <c r="I68" i="23"/>
  <c r="C65"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<sst xmlns="http://schemas.openxmlformats.org/spreadsheetml/2006/main" count="14989" uniqueCount="1056">
  <si>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</si>
  <si>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</si>
  <si>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</si>
  <si>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</si>
  <si>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</si>
  <si>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</si>
  <si>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</si>
  <si>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</si>
  <si>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</si>
  <si>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</si>
  <si>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</si>
  <si>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</si>
  <si>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</si>
  <si>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</si>
  <si>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</si>
  <si>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</si>
  <si>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</si>
  <si>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</si>
  <si>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</si>
  <si>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</si>
  <si>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</si>
  <si>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</si>
  <si>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</si>
  <si>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</si>
  <si>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</si>
  <si>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</si>
  <si>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</si>
  <si>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</si>
  <si>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</si>
  <si>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</si>
  <si>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</si>
  <si>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</si>
  <si>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</si>
  <si>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</si>
  <si>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</si>
  <si>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</si>
  <si>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</si>
  <si>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</si>
  <si>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</si>
  <si>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</si>
  <si>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</si>
  <si>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</si>
  <si>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</si>
  <si>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</si>
  <si>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</si>
  <si>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</si>
  <si>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</si>
  <si>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</si>
  <si>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</si>
  <si>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</si>
  <si>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</si>
  <si>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</si>
  <si>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</si>
  <si>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</si>
  <si>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</si>
  <si>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</si>
  <si>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</si>
  <si>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</si>
  <si>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</si>
  <si>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</si>
  <si>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</si>
  <si>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</si>
  <si>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</si>
  <si>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</si>
  <si>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</si>
  <si>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</si>
  <si>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</si>
  <si>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</si>
  <si>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</si>
  <si>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</si>
  <si>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</si>
  <si>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</si>
  <si>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</si>
  <si>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</si>
  <si>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</si>
  <si>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</si>
  <si>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</si>
  <si>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</si>
  <si>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</si>
  <si>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</si>
  <si>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</si>
  <si>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</si>
  <si>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</si>
  <si>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</si>
  <si>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</si>
  <si>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</si>
  <si>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</si>
  <si>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</si>
  <si>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</si>
  <si>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</si>
  <si>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</si>
  <si>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</si>
  <si>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</si>
  <si>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</si>
  <si>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</si>
  <si>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</si>
  <si>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</si>
  <si>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</si>
  <si>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</si>
  <si>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</si>
  <si>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</si>
  <si>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</si>
  <si>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</si>
  <si>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</si>
  <si>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</si>
  <si>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</si>
  <si>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</si>
  <si>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</si>
  <si>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</si>
  <si>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</si>
  <si>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</si>
  <si>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</si>
  <si>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</si>
  <si>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</si>
  <si>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</si>
  <si>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</si>
  <si>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</si>
  <si>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</si>
  <si>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</si>
  <si>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</si>
  <si>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</si>
  <si>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</si>
  <si>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</si>
  <si>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</si>
  <si>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</si>
  <si>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</si>
  <si>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</si>
  <si>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</si>
  <si>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</si>
  <si>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</si>
  <si>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</si>
  <si>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</si>
  <si>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</si>
  <si>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</si>
  <si>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</si>
  <si>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</si>
  <si>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</si>
  <si>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</si>
  <si>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</si>
  <si>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</si>
  <si>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</si>
  <si>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</si>
  <si>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</si>
  <si>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</si>
  <si>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</si>
  <si>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</si>
  <si>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</si>
  <si>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</si>
  <si>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</si>
  <si>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</si>
  <si>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</si>
  <si>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</si>
  <si>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</si>
  <si>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</si>
  <si>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</si>
  <si>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</si>
  <si>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</si>
  <si>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</si>
  <si>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</si>
  <si>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</si>
  <si>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</si>
  <si>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</si>
  <si>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</si>
  <si>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</si>
  <si>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</si>
  <si>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</si>
  <si>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</si>
  <si>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</si>
  <si>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</si>
  <si>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</si>
  <si>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</si>
  <si>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</si>
  <si>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</si>
  <si>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</si>
  <si>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</si>
  <si>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</si>
  <si>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</si>
  <si>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</si>
  <si>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</si>
  <si>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</si>
  <si>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</si>
  <si>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</si>
  <si>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</si>
  <si>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</si>
  <si>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</si>
  <si>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</si>
  <si>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</si>
  <si>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</si>
  <si>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</si>
  <si>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</si>
  <si>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</si>
  <si>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</si>
  <si>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</si>
  <si>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</si>
  <si>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</si>
  <si>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</si>
  <si>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</si>
  <si>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</si>
  <si>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</si>
  <si>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</si>
  <si>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</si>
  <si>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</si>
  <si>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</si>
  <si>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</si>
  <si>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</si>
  <si>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</si>
  <si>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</si>
  <si>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</si>
  <si>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</si>
  <si>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</si>
  <si>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</si>
  <si>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</si>
  <si>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</si>
  <si>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</si>
  <si>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</si>
  <si>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</si>
  <si>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</si>
  <si>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</si>
  <si>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</si>
  <si>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</si>
  <si>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</si>
  <si>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</si>
  <si>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</si>
  <si>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</si>
  <si>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</si>
  <si>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</si>
  <si>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</si>
  <si>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</si>
  <si>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</si>
  <si>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</si>
  <si>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</si>
  <si>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</si>
  <si>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</si>
  <si>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</si>
  <si>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</si>
  <si>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</si>
  <si>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</si>
  <si>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</si>
  <si>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</si>
  <si>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</si>
  <si>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</si>
  <si>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</si>
  <si>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</si>
  <si>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</si>
  <si>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</si>
  <si>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</si>
  <si>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</si>
  <si>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</si>
  <si>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</si>
  <si>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</si>
  <si>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</si>
  <si>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</si>
  <si>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</si>
  <si>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</si>
  <si>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</si>
  <si>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</si>
  <si>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</si>
  <si>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</si>
  <si>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</si>
  <si>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</si>
  <si>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</si>
  <si>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</si>
  <si>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</si>
  <si>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</si>
  <si>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</si>
  <si>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</si>
  <si>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</si>
  <si>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</si>
  <si>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</si>
  <si>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</si>
  <si>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</si>
  <si>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</si>
  <si>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</si>
  <si>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</si>
  <si>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</si>
  <si>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</si>
  <si>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</si>
  <si>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</si>
  <si>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</si>
  <si>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</si>
  <si>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</si>
  <si>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</si>
  <si>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</si>
  <si>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</si>
  <si>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</si>
  <si>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</si>
  <si>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</si>
  <si>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</si>
  <si>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</si>
  <si>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</si>
  <si>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</si>
  <si>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</si>
  <si>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</si>
  <si>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</si>
  <si>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</si>
  <si>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</si>
  <si>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</si>
  <si>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</si>
  <si>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</si>
  <si>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</si>
  <si>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</si>
  <si>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</si>
  <si>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</si>
  <si>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</si>
  <si>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</si>
  <si>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</si>
  <si>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</si>
  <si>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</si>
  <si>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</si>
  <si>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</si>
  <si>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</si>
  <si>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</si>
  <si>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</si>
  <si>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</si>
  <si>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</si>
  <si>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</si>
  <si>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</si>
  <si>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</si>
  <si>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</si>
  <si>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</si>
  <si>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</si>
  <si>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</si>
  <si>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</si>
  <si>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</si>
  <si>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</si>
  <si>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</si>
  <si>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</si>
  <si>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</si>
  <si>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</si>
  <si>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</si>
  <si>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</si>
  <si>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</si>
  <si>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</si>
  <si>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</si>
  <si>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</si>
  <si>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</si>
  <si>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</si>
  <si>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</si>
  <si>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</si>
  <si>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</si>
  <si>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</si>
  <si>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</si>
  <si>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</si>
  <si>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</si>
  <si>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</si>
  <si>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</si>
  <si>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</si>
  <si>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</si>
  <si>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</si>
  <si>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</si>
  <si>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</si>
  <si>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</si>
  <si>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</si>
  <si>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</si>
  <si>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</si>
  <si>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</si>
  <si>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</si>
  <si>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</si>
  <si>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</si>
  <si>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</si>
  <si>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</si>
  <si>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</si>
  <si>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</si>
  <si>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</si>
  <si>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</si>
  <si>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</si>
  <si>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</si>
  <si>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</si>
  <si>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</si>
  <si>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</si>
  <si>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</si>
  <si>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</si>
  <si>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</si>
  <si>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</si>
  <si>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</si>
  <si>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</si>
  <si>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</si>
  <si>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</si>
  <si>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</si>
  <si>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</si>
  <si>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</si>
  <si>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</si>
  <si>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</si>
  <si>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</si>
  <si>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</si>
  <si>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</si>
  <si>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</si>
  <si>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</si>
  <si>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</si>
  <si>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</si>
  <si>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</si>
  <si>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</si>
  <si>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</si>
  <si>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</si>
  <si>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</si>
  <si>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</si>
  <si>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</si>
  <si>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</si>
  <si>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</si>
  <si>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</si>
  <si>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</si>
  <si>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</si>
  <si>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</si>
  <si>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</si>
  <si>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</si>
  <si>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</si>
  <si>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</si>
  <si>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</si>
  <si>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</si>
  <si>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</si>
  <si>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</si>
  <si>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</si>
  <si>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</si>
  <si>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</si>
  <si>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</si>
  <si>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</si>
  <si>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</si>
  <si>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</si>
  <si>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</si>
  <si>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</si>
  <si>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</si>
  <si>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</si>
  <si>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</si>
  <si>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</si>
  <si>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</si>
  <si>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</si>
  <si>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</si>
  <si>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</si>
  <si>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</si>
  <si>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</si>
  <si>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</si>
  <si>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</si>
  <si>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</si>
  <si>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</si>
  <si>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</si>
  <si>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</si>
  <si>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</si>
  <si>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</si>
  <si>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</si>
  <si>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</si>
  <si>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</si>
  <si>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</si>
  <si>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</si>
  <si>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</si>
  <si>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</si>
  <si>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</si>
  <si>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</si>
  <si>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</si>
  <si>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</si>
  <si>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</si>
  <si>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</si>
  <si>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</si>
  <si>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</si>
  <si>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</si>
  <si>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</si>
  <si>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</si>
  <si>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</si>
  <si>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</si>
  <si>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</si>
  <si>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</si>
  <si>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</si>
  <si>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</si>
  <si>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</si>
  <si>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</si>
  <si>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</si>
  <si>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</si>
  <si>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</si>
  <si>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</si>
  <si>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</si>
  <si>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</si>
  <si>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</si>
  <si>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</si>
  <si>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</si>
  <si>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</si>
  <si>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</si>
  <si>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</si>
  <si>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</si>
  <si>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</si>
  <si>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</si>
  <si>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</si>
  <si>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</si>
  <si>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</si>
  <si>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</si>
  <si>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</si>
  <si>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</si>
  <si>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</si>
  <si>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</si>
  <si>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</si>
  <si>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</si>
  <si>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</si>
  <si>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</si>
  <si>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</si>
  <si>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</si>
  <si>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</si>
  <si>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</si>
  <si>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</si>
  <si>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</si>
  <si>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</si>
  <si>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</si>
  <si>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</si>
  <si>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</si>
  <si>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</si>
  <si>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</si>
  <si>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</si>
  <si>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</si>
  <si>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</si>
  <si>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</si>
  <si>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</si>
  <si>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</si>
  <si>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</si>
  <si>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</si>
  <si>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</si>
  <si>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</si>
  <si>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</si>
  <si>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</si>
  <si>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</si>
  <si>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</si>
  <si>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</si>
  <si>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</si>
  <si>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</si>
  <si>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</si>
  <si>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</si>
  <si>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</si>
  <si>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</si>
  <si>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</si>
  <si>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</si>
  <si>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</si>
  <si>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</si>
  <si>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</si>
  <si>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</si>
  <si>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</si>
  <si>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</si>
  <si>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</si>
  <si>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</si>
  <si>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</si>
  <si>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</si>
  <si>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</si>
  <si>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</si>
  <si>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</si>
  <si>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</si>
  <si>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</si>
  <si>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</si>
  <si>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</si>
  <si>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</si>
  <si>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</si>
  <si>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</si>
  <si>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</si>
  <si>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</si>
  <si>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</si>
  <si>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</si>
  <si>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</si>
  <si>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</si>
  <si>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</si>
  <si>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</si>
  <si>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</si>
  <si>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</si>
  <si>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</si>
  <si>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</si>
  <si>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</si>
  <si>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</si>
  <si>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</si>
  <si>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</si>
  <si>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</si>
  <si>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</si>
  <si>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</si>
  <si>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</si>
  <si>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</si>
  <si>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</si>
  <si>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</si>
  <si>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</si>
  <si>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</si>
  <si>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</si>
  <si>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</si>
  <si>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</si>
  <si>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</si>
  <si>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</si>
  <si>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</si>
  <si>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</si>
  <si>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</si>
  <si>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</si>
  <si>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</si>
  <si>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</si>
  <si>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</si>
  <si>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</si>
  <si>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</si>
  <si>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</si>
  <si>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</si>
  <si>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</si>
  <si>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</si>
  <si>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</si>
  <si>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</si>
  <si>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</si>
  <si>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</si>
  <si>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</si>
  <si>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</si>
  <si>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</si>
  <si>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</si>
  <si>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</si>
  <si>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</si>
  <si>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</si>
  <si>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</si>
  <si>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</si>
  <si>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</si>
  <si>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</si>
  <si>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</si>
  <si>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</si>
  <si>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</si>
  <si>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</si>
  <si>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</si>
  <si>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</si>
  <si>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</si>
  <si>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</si>
  <si>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</si>
  <si>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</si>
  <si>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</si>
  <si>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</si>
  <si>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</si>
  <si>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</si>
  <si>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</si>
  <si>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</si>
  <si>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</si>
  <si>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</si>
  <si>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</si>
  <si>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</si>
  <si>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</si>
  <si>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</si>
  <si>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</si>
  <si>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</si>
  <si>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</si>
  <si>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</si>
  <si>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</si>
  <si>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</si>
  <si>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</si>
  <si>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</si>
  <si>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</si>
  <si>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</si>
  <si>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</si>
  <si>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</si>
  <si>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</si>
  <si>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</si>
  <si>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</si>
  <si>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</si>
  <si>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</si>
  <si>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</si>
  <si>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</si>
  <si>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</si>
  <si>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</si>
  <si>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</si>
  <si>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</si>
  <si>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</si>
  <si>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</si>
  <si>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</si>
  <si>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</si>
  <si>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</si>
  <si>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</si>
  <si>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</si>
  <si>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</si>
  <si>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</si>
  <si>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</si>
  <si>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</si>
  <si>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</si>
  <si>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</si>
  <si>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</si>
  <si>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</si>
  <si>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</si>
  <si>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</si>
  <si>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</si>
  <si>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</si>
  <si>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</si>
  <si>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</si>
  <si>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</si>
  <si>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</si>
  <si>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</si>
  <si>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</si>
  <si>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</si>
  <si>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</si>
  <si>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</si>
  <si>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</si>
  <si>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</si>
  <si>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</si>
  <si>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</si>
  <si>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</si>
  <si>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</si>
  <si>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</si>
  <si>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</si>
  <si>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</si>
  <si>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</si>
  <si>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</si>
  <si>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</si>
  <si>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</si>
  <si>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</si>
  <si>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</si>
  <si>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</si>
  <si>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</si>
  <si>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</si>
  <si>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</si>
  <si>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</si>
  <si>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</si>
  <si>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</si>
  <si>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</si>
  <si>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</si>
  <si>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</si>
  <si>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</si>
  <si>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</si>
  <si>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</si>
  <si>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</si>
  <si>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</si>
  <si>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</si>
  <si>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</si>
  <si>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</si>
  <si>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</si>
  <si>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</si>
  <si>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</si>
  <si>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</si>
  <si>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</si>
  <si>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</si>
  <si>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</si>
  <si>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</si>
  <si>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</si>
  <si>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</si>
  <si>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</si>
  <si>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</si>
  <si>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</si>
  <si>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</si>
  <si>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</si>
  <si>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</si>
  <si>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</si>
  <si>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</si>
  <si>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</si>
  <si>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</si>
  <si>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</si>
  <si>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</si>
  <si>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</si>
  <si>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</si>
  <si>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</si>
  <si>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</si>
  <si>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</si>
  <si>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</si>
  <si>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</si>
  <si>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</si>
  <si>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</si>
  <si>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</si>
  <si>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</si>
  <si>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</si>
  <si>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</si>
  <si>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</si>
  <si>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</si>
  <si>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</si>
  <si>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</si>
  <si>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</si>
  <si>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</si>
  <si>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</si>
  <si>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</si>
  <si>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</si>
  <si>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</si>
  <si>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</si>
  <si>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</si>
  <si>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</si>
  <si>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</si>
  <si>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</si>
  <si>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</si>
  <si>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</si>
  <si>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</si>
  <si>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</si>
  <si>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</si>
  <si>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</si>
  <si>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</si>
  <si>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</si>
  <si>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</si>
  <si>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</si>
  <si>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</si>
  <si>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</si>
  <si>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</si>
  <si>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</si>
  <si>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</si>
  <si>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</si>
  <si>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</si>
  <si>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</si>
  <si>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</si>
  <si>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</si>
  <si>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</si>
  <si>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</si>
  <si>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</si>
  <si>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</si>
  <si>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</si>
  <si>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</si>
  <si>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</si>
  <si>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</si>
  <si>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</si>
  <si>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</si>
  <si>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</si>
  <si>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</si>
  <si>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</si>
  <si>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</si>
  <si>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</si>
  <si>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</si>
  <si>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</si>
  <si>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</si>
  <si>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</si>
  <si>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</si>
  <si>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</si>
  <si>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</si>
  <si>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</si>
  <si>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</si>
  <si>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</si>
  <si>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</si>
  <si>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</si>
  <si>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</si>
  <si>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</si>
  <si>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</si>
  <si>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</si>
  <si>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</si>
  <si>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</si>
  <si>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</si>
  <si>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</si>
  <si>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</si>
  <si>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</si>
  <si>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</si>
  <si>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</si>
  <si>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</si>
  <si>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</si>
  <si>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</si>
  <si>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</si>
  <si>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</si>
  <si>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</si>
  <si>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</si>
  <si>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</si>
  <si>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</si>
  <si>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</si>
  <si>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</si>
  <si>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</si>
  <si>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</si>
  <si>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</si>
  <si>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</si>
  <si>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</si>
  <si>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</si>
  <si>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</si>
  <si>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</si>
  <si>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</si>
  <si>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</si>
  <si>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</si>
  <si>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</si>
  <si>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</si>
  <si>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</si>
  <si>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</si>
  <si>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</si>
  <si>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</si>
  <si>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</si>
  <si>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</si>
  <si>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</si>
  <si>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</si>
  <si>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</si>
  <si>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</si>
  <si>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</si>
  <si>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</si>
  <si>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</si>
  <si>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</si>
  <si>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</si>
  <si>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</si>
  <si>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</si>
  <si>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</si>
  <si>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</si>
  <si>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</si>
  <si>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</si>
  <si>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</si>
  <si>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</si>
  <si>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</si>
  <si>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</si>
  <si>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</si>
  <si>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</si>
  <si>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</si>
  <si>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</si>
  <si>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</si>
  <si>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</si>
  <si>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</si>
  <si>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</si>
  <si>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</si>
  <si>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</si>
  <si>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</si>
  <si>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</si>
  <si>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</si>
  <si>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</si>
  <si>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</si>
  <si>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</si>
  <si>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</si>
  <si>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</si>
  <si>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</si>
  <si>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</si>
  <si>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</si>
  <si>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</si>
  <si>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</si>
  <si>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</si>
  <si>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</si>
  <si>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</si>
  <si>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</si>
  <si>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</si>
  <si>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</si>
  <si>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</si>
  <si>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</si>
  <si>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</si>
  <si>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</si>
  <si>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</si>
  <si>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</si>
  <si>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</si>
  <si>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</si>
  <si>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</si>
  <si>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</si>
  <si>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</si>
  <si>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</si>
  <si>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</si>
  <si>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</si>
  <si>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</si>
  <si>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</si>
  <si>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</si>
  <si>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</si>
  <si>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</si>
  <si>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</si>
  <si>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</si>
  <si>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</si>
  <si>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</si>
  <si>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</si>
  <si>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</si>
  <si>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</si>
  <si>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</si>
  <si>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</si>
  <si>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</si>
  <si>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</si>
  <si>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</si>
  <si>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</si>
  <si>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</si>
  <si>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</si>
  <si>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</si>
  <si>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</si>
  <si>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</si>
  <si>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</si>
  <si>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</si>
  <si>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</si>
  <si>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</si>
  <si>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</si>
  <si>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</si>
  <si>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</si>
  <si>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</si>
  <si>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</si>
  <si>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</si>
  <si>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</si>
  <si>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</si>
  <si>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</si>
  <si>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</si>
  <si>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</si>
  <si>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</si>
  <si>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</si>
  <si>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</si>
  <si>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</si>
  <si>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</si>
  <si>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</si>
  <si>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</si>
  <si>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</si>
  <si>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</si>
  <si>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</si>
  <si>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</si>
  <si>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</si>
  <si>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</si>
  <si>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</si>
  <si>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</si>
  <si>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</si>
  <si>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</si>
  <si>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</si>
  <si>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</si>
  <si>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</si>
  <si>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</si>
  <si>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</si>
  <si>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</si>
  <si>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</si>
  <si>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</si>
  <si>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</si>
  <si>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</si>
  <si>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</si>
  <si>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</si>
  <si>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</si>
  <si>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</si>
  <si>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</si>
  <si>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</si>
  <si>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</si>
  <si>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</si>
  <si>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</si>
  <si>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</si>
  <si>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</si>
  <si>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</si>
  <si>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</si>
  <si>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</si>
  <si>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</si>
  <si>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</si>
  <si>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</si>
  <si>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</si>
  <si>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</si>
  <si>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</si>
  <si>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</si>
  <si>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</si>
  <si>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</si>
  <si>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</si>
  <si>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</si>
  <si>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</si>
  <si>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</si>
  <si>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</si>
  <si>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</si>
  <si>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</si>
  <si>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</si>
  <si>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</si>
  <si>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</si>
  <si>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</si>
  <si>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</si>
  <si>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</si>
  <si>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</si>
  <si>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</si>
  <si>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</si>
  <si>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</si>
  <si>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</si>
  <si>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</si>
  <si>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</si>
  <si>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</si>
  <si>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</si>
  <si>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</si>
  <si>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</si>
  <si>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</si>
  <si>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</si>
  <si>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</si>
  <si>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</si>
  <si>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</si>
  <si>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</si>
  <si>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</si>
  <si>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</si>
  <si>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</si>
  <si>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</si>
  <si>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</si>
  <si>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</si>
  <si>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</si>
  <si>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</si>
  <si>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</si>
  <si>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</si>
  <si>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</si>
  <si>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</si>
  <si>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</si>
  <si>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</si>
  <si>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</si>
  <si>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</si>
  <si>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</si>
  <si>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</si>
  <si>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</si>
  <si>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</si>
  <si>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</si>
  <si>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</si>
  <si>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net importer?</t>
  </si>
  <si>
    <t>IMPORT CALCS</t>
  </si>
  <si>
    <t>EXPORT CALCS</t>
  </si>
  <si>
    <t>delta</t>
  </si>
  <si>
    <t>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</si>
</sst>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9">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249977111117893"/>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1">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1" borderId="0" xfId="10" applyNumberFormat="1" applyFont="1" applyFill="1"/>
    <xf numFmtId="167" fontId="1" fillId="26" borderId="0" xfId="10" applyNumberFormat="1" applyFont="1" applyFill="1"/>
    <xf numFmtId="0" fontId="1" fillId="27" borderId="0" xfId="0" applyFont="1" applyFill="1"/>
    <xf numFmtId="0" fontId="46" fillId="28" borderId="0" xfId="0"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4.75"/>
  <cols>
    <col min="2" max="2" width="70.1328125" customWidth="1"/>
    <col min="3" max="3" width="10.7265625" bestFit="1" customWidth="1"/>
    <col min="13" max="14" width="8.7265625" style="163"/>
  </cols>
  <sheetData>
    <row r="1" spans="1:12">
      <c r="A1" s="1" t="s">
        <v>0</v>
      </c>
      <c r="B1" s="85" t="s">
        <v>534</v>
      </c>
      <c r="C1" s="86">
        <v>45307</v>
      </c>
      <c r="D1" s="87"/>
      <c r="E1" s="87"/>
      <c r="F1" s="87"/>
      <c r="G1" s="87"/>
      <c r="H1" s="87"/>
      <c r="I1" s="87"/>
      <c r="J1" s="87"/>
      <c r="K1" s="85" t="s">
        <v>534</v>
      </c>
      <c r="L1" s="85" t="s">
        <v>536</v>
      </c>
    </row>
    <row r="2" spans="1:12">
      <c r="A2" s="1" t="s">
        <v>1</v>
      </c>
      <c r="B2" s="87" t="str">
        <f>LOOKUP(B1,K1:L50,L1:L50)</f>
        <v>AL</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429687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6"/>
      <c r="C1101" s="186"/>
      <c r="D1101" s="186"/>
      <c r="E1101" s="186"/>
      <c r="F1101" s="186"/>
      <c r="G1101" s="186"/>
      <c r="H1101" s="186"/>
      <c r="I1101" s="186"/>
      <c r="J1101" s="186"/>
      <c r="K1101" s="186"/>
      <c r="L1101" s="186"/>
      <c r="M1101" s="186"/>
      <c r="N1101" s="186"/>
      <c r="O1101" s="186"/>
      <c r="P1101" s="186"/>
      <c r="Q1101" s="186"/>
      <c r="R1101" s="186"/>
      <c r="S1101" s="186"/>
      <c r="T1101" s="186"/>
      <c r="U1101" s="186"/>
      <c r="V1101" s="186"/>
      <c r="W1101" s="186"/>
      <c r="X1101" s="186"/>
      <c r="Y1101" s="186"/>
      <c r="Z1101" s="186"/>
      <c r="AA1101" s="186"/>
      <c r="AB1101" s="186"/>
      <c r="AC1101" s="186"/>
      <c r="AD1101" s="186"/>
      <c r="AE1101" s="186"/>
      <c r="AF1101" s="186"/>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6"/>
      <c r="C1229" s="186"/>
      <c r="D1229" s="186"/>
      <c r="E1229" s="186"/>
      <c r="F1229" s="186"/>
      <c r="G1229" s="186"/>
      <c r="H1229" s="186"/>
      <c r="I1229" s="186"/>
      <c r="J1229" s="186"/>
      <c r="K1229" s="186"/>
      <c r="L1229" s="186"/>
      <c r="M1229" s="186"/>
      <c r="N1229" s="186"/>
      <c r="O1229" s="186"/>
      <c r="P1229" s="186"/>
      <c r="Q1229" s="186"/>
      <c r="R1229" s="186"/>
      <c r="S1229" s="186"/>
      <c r="T1229" s="186"/>
      <c r="U1229" s="186"/>
      <c r="V1229" s="186"/>
      <c r="W1229" s="186"/>
      <c r="X1229" s="186"/>
      <c r="Y1229" s="186"/>
      <c r="Z1229" s="186"/>
      <c r="AA1229" s="186"/>
      <c r="AB1229" s="186"/>
      <c r="AC1229" s="186"/>
      <c r="AD1229" s="186"/>
      <c r="AE1229" s="186"/>
      <c r="AF1229" s="186"/>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6"/>
      <c r="C1699" s="186"/>
      <c r="D1699" s="186"/>
      <c r="E1699" s="186"/>
      <c r="F1699" s="186"/>
      <c r="G1699" s="186"/>
      <c r="H1699" s="186"/>
      <c r="I1699" s="186"/>
      <c r="J1699" s="186"/>
      <c r="K1699" s="186"/>
      <c r="L1699" s="186"/>
      <c r="M1699" s="186"/>
      <c r="N1699" s="186"/>
      <c r="O1699" s="186"/>
      <c r="P1699" s="186"/>
      <c r="Q1699" s="186"/>
      <c r="R1699" s="186"/>
      <c r="S1699" s="186"/>
      <c r="T1699" s="186"/>
      <c r="U1699" s="186"/>
      <c r="V1699" s="186"/>
      <c r="W1699" s="186"/>
      <c r="X1699" s="186"/>
      <c r="Y1699" s="186"/>
      <c r="Z1699" s="186"/>
      <c r="AA1699" s="186"/>
      <c r="AB1699" s="186"/>
      <c r="AC1699" s="186"/>
      <c r="AD1699" s="186"/>
      <c r="AE1699" s="186"/>
      <c r="AF1699" s="186"/>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8"/>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8"/>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8"/>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8"/>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8"/>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8"/>
      <c r="C1100" s="188"/>
      <c r="D1100" s="188"/>
      <c r="E1100" s="188"/>
      <c r="F1100" s="188"/>
      <c r="G1100" s="188"/>
      <c r="H1100" s="188"/>
      <c r="I1100" s="188"/>
      <c r="J1100" s="188"/>
      <c r="K1100" s="188"/>
      <c r="L1100" s="188"/>
      <c r="M1100" s="188"/>
      <c r="N1100" s="188"/>
      <c r="O1100" s="188"/>
      <c r="P1100" s="188"/>
      <c r="Q1100" s="188"/>
      <c r="R1100" s="188"/>
      <c r="S1100" s="188"/>
      <c r="T1100" s="188"/>
      <c r="U1100" s="188"/>
      <c r="V1100" s="188"/>
      <c r="W1100" s="188"/>
      <c r="X1100" s="188"/>
      <c r="Y1100" s="188"/>
      <c r="Z1100" s="188"/>
      <c r="AA1100" s="188"/>
      <c r="AB1100" s="188"/>
      <c r="AC1100" s="188"/>
      <c r="AD1100" s="188"/>
      <c r="AE1100" s="188"/>
      <c r="AF1100" s="188"/>
      <c r="AG1100" s="188"/>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8"/>
      <c r="C1227" s="188"/>
      <c r="D1227" s="188"/>
      <c r="E1227" s="188"/>
      <c r="F1227" s="188"/>
      <c r="G1227" s="188"/>
      <c r="H1227" s="188"/>
      <c r="I1227" s="188"/>
      <c r="J1227" s="188"/>
      <c r="K1227" s="188"/>
      <c r="L1227" s="188"/>
      <c r="M1227" s="188"/>
      <c r="N1227" s="188"/>
      <c r="O1227" s="188"/>
      <c r="P1227" s="188"/>
      <c r="Q1227" s="188"/>
      <c r="R1227" s="188"/>
      <c r="S1227" s="188"/>
      <c r="T1227" s="188"/>
      <c r="U1227" s="188"/>
      <c r="V1227" s="188"/>
      <c r="W1227" s="188"/>
      <c r="X1227" s="188"/>
      <c r="Y1227" s="188"/>
      <c r="Z1227" s="188"/>
      <c r="AA1227" s="188"/>
      <c r="AB1227" s="188"/>
      <c r="AC1227" s="188"/>
      <c r="AD1227" s="188"/>
      <c r="AE1227" s="188"/>
      <c r="AF1227" s="188"/>
      <c r="AG1227" s="188"/>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8"/>
      <c r="C1390" s="188"/>
      <c r="D1390" s="188"/>
      <c r="E1390" s="188"/>
      <c r="F1390" s="188"/>
      <c r="G1390" s="188"/>
      <c r="H1390" s="188"/>
      <c r="I1390" s="188"/>
      <c r="J1390" s="188"/>
      <c r="K1390" s="188"/>
      <c r="L1390" s="188"/>
      <c r="M1390" s="188"/>
      <c r="N1390" s="188"/>
      <c r="O1390" s="188"/>
      <c r="P1390" s="188"/>
      <c r="Q1390" s="188"/>
      <c r="R1390" s="188"/>
      <c r="S1390" s="188"/>
      <c r="T1390" s="188"/>
      <c r="U1390" s="188"/>
      <c r="V1390" s="188"/>
      <c r="W1390" s="188"/>
      <c r="X1390" s="188"/>
      <c r="Y1390" s="188"/>
      <c r="Z1390" s="188"/>
      <c r="AA1390" s="188"/>
      <c r="AB1390" s="188"/>
      <c r="AC1390" s="188"/>
      <c r="AD1390" s="188"/>
      <c r="AE1390" s="188"/>
      <c r="AF1390" s="188"/>
      <c r="AG1390" s="188"/>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8"/>
      <c r="C1502" s="188"/>
      <c r="D1502" s="188"/>
      <c r="E1502" s="188"/>
      <c r="F1502" s="188"/>
      <c r="G1502" s="188"/>
      <c r="H1502" s="188"/>
      <c r="I1502" s="188"/>
      <c r="J1502" s="188"/>
      <c r="K1502" s="188"/>
      <c r="L1502" s="188"/>
      <c r="M1502" s="188"/>
      <c r="N1502" s="188"/>
      <c r="O1502" s="188"/>
      <c r="P1502" s="188"/>
      <c r="Q1502" s="188"/>
      <c r="R1502" s="188"/>
      <c r="S1502" s="188"/>
      <c r="T1502" s="188"/>
      <c r="U1502" s="188"/>
      <c r="V1502" s="188"/>
      <c r="W1502" s="188"/>
      <c r="X1502" s="188"/>
      <c r="Y1502" s="188"/>
      <c r="Z1502" s="188"/>
      <c r="AA1502" s="188"/>
      <c r="AB1502" s="188"/>
      <c r="AC1502" s="188"/>
      <c r="AD1502" s="188"/>
      <c r="AE1502" s="188"/>
      <c r="AF1502" s="188"/>
      <c r="AG1502" s="188"/>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8"/>
      <c r="C1604" s="188"/>
      <c r="D1604" s="188"/>
      <c r="E1604" s="188"/>
      <c r="F1604" s="188"/>
      <c r="G1604" s="188"/>
      <c r="H1604" s="188"/>
      <c r="I1604" s="188"/>
      <c r="J1604" s="188"/>
      <c r="K1604" s="188"/>
      <c r="L1604" s="188"/>
      <c r="M1604" s="188"/>
      <c r="N1604" s="188"/>
      <c r="O1604" s="188"/>
      <c r="P1604" s="188"/>
      <c r="Q1604" s="188"/>
      <c r="R1604" s="188"/>
      <c r="S1604" s="188"/>
      <c r="T1604" s="188"/>
      <c r="U1604" s="188"/>
      <c r="V1604" s="188"/>
      <c r="W1604" s="188"/>
      <c r="X1604" s="188"/>
      <c r="Y1604" s="188"/>
      <c r="Z1604" s="188"/>
      <c r="AA1604" s="188"/>
      <c r="AB1604" s="188"/>
      <c r="AC1604" s="188"/>
      <c r="AD1604" s="188"/>
      <c r="AE1604" s="188"/>
      <c r="AF1604" s="188"/>
      <c r="AG1604" s="188"/>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8"/>
      <c r="C1698" s="188"/>
      <c r="D1698" s="188"/>
      <c r="E1698" s="188"/>
      <c r="F1698" s="188"/>
      <c r="G1698" s="188"/>
      <c r="H1698" s="188"/>
      <c r="I1698" s="188"/>
      <c r="J1698" s="188"/>
      <c r="K1698" s="188"/>
      <c r="L1698" s="188"/>
      <c r="M1698" s="188"/>
      <c r="N1698" s="188"/>
      <c r="O1698" s="188"/>
      <c r="P1698" s="188"/>
      <c r="Q1698" s="188"/>
      <c r="R1698" s="188"/>
      <c r="S1698" s="188"/>
      <c r="T1698" s="188"/>
      <c r="U1698" s="188"/>
      <c r="V1698" s="188"/>
      <c r="W1698" s="188"/>
      <c r="X1698" s="188"/>
      <c r="Y1698" s="188"/>
      <c r="Z1698" s="188"/>
      <c r="AA1698" s="188"/>
      <c r="AB1698" s="188"/>
      <c r="AC1698" s="188"/>
      <c r="AD1698" s="188"/>
      <c r="AE1698" s="188"/>
      <c r="AF1698" s="188"/>
      <c r="AG1698" s="188"/>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8"/>
      <c r="C1945" s="188"/>
      <c r="D1945" s="188"/>
      <c r="E1945" s="188"/>
      <c r="F1945" s="188"/>
      <c r="G1945" s="188"/>
      <c r="H1945" s="188"/>
      <c r="I1945" s="188"/>
      <c r="J1945" s="188"/>
      <c r="K1945" s="188"/>
      <c r="L1945" s="188"/>
      <c r="M1945" s="188"/>
      <c r="N1945" s="188"/>
      <c r="O1945" s="188"/>
      <c r="P1945" s="188"/>
      <c r="Q1945" s="188"/>
      <c r="R1945" s="188"/>
      <c r="S1945" s="188"/>
      <c r="T1945" s="188"/>
      <c r="U1945" s="188"/>
      <c r="V1945" s="188"/>
      <c r="W1945" s="188"/>
      <c r="X1945" s="188"/>
      <c r="Y1945" s="188"/>
      <c r="Z1945" s="188"/>
      <c r="AA1945" s="188"/>
      <c r="AB1945" s="188"/>
      <c r="AC1945" s="188"/>
      <c r="AD1945" s="188"/>
      <c r="AE1945" s="188"/>
      <c r="AF1945" s="188"/>
      <c r="AG1945" s="188"/>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8"/>
      <c r="C2031" s="188"/>
      <c r="D2031" s="188"/>
      <c r="E2031" s="188"/>
      <c r="F2031" s="188"/>
      <c r="G2031" s="188"/>
      <c r="H2031" s="188"/>
      <c r="I2031" s="188"/>
      <c r="J2031" s="188"/>
      <c r="K2031" s="188"/>
      <c r="L2031" s="188"/>
      <c r="M2031" s="188"/>
      <c r="N2031" s="188"/>
      <c r="O2031" s="188"/>
      <c r="P2031" s="188"/>
      <c r="Q2031" s="188"/>
      <c r="R2031" s="188"/>
      <c r="S2031" s="188"/>
      <c r="T2031" s="188"/>
      <c r="U2031" s="188"/>
      <c r="V2031" s="188"/>
      <c r="W2031" s="188"/>
      <c r="X2031" s="188"/>
      <c r="Y2031" s="188"/>
      <c r="Z2031" s="188"/>
      <c r="AA2031" s="188"/>
      <c r="AB2031" s="188"/>
      <c r="AC2031" s="188"/>
      <c r="AD2031" s="188"/>
      <c r="AE2031" s="188"/>
      <c r="AF2031" s="188"/>
      <c r="AG2031" s="188"/>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8"/>
      <c r="C2153" s="188"/>
      <c r="D2153" s="188"/>
      <c r="E2153" s="188"/>
      <c r="F2153" s="188"/>
      <c r="G2153" s="188"/>
      <c r="H2153" s="188"/>
      <c r="I2153" s="188"/>
      <c r="J2153" s="188"/>
      <c r="K2153" s="188"/>
      <c r="L2153" s="188"/>
      <c r="M2153" s="188"/>
      <c r="N2153" s="188"/>
      <c r="O2153" s="188"/>
      <c r="P2153" s="188"/>
      <c r="Q2153" s="188"/>
      <c r="R2153" s="188"/>
      <c r="S2153" s="188"/>
      <c r="T2153" s="188"/>
      <c r="U2153" s="188"/>
      <c r="V2153" s="188"/>
      <c r="W2153" s="188"/>
      <c r="X2153" s="188"/>
      <c r="Y2153" s="188"/>
      <c r="Z2153" s="188"/>
      <c r="AA2153" s="188"/>
      <c r="AB2153" s="188"/>
      <c r="AC2153" s="188"/>
      <c r="AD2153" s="188"/>
      <c r="AE2153" s="188"/>
      <c r="AF2153" s="188"/>
      <c r="AG2153" s="188"/>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8"/>
      <c r="C2317" s="188"/>
      <c r="D2317" s="188"/>
      <c r="E2317" s="188"/>
      <c r="F2317" s="188"/>
      <c r="G2317" s="188"/>
      <c r="H2317" s="188"/>
      <c r="I2317" s="188"/>
      <c r="J2317" s="188"/>
      <c r="K2317" s="188"/>
      <c r="L2317" s="188"/>
      <c r="M2317" s="188"/>
      <c r="N2317" s="188"/>
      <c r="O2317" s="188"/>
      <c r="P2317" s="188"/>
      <c r="Q2317" s="188"/>
      <c r="R2317" s="188"/>
      <c r="S2317" s="188"/>
      <c r="T2317" s="188"/>
      <c r="U2317" s="188"/>
      <c r="V2317" s="188"/>
      <c r="W2317" s="188"/>
      <c r="X2317" s="188"/>
      <c r="Y2317" s="188"/>
      <c r="Z2317" s="188"/>
      <c r="AA2317" s="188"/>
      <c r="AB2317" s="188"/>
      <c r="AC2317" s="188"/>
      <c r="AD2317" s="188"/>
      <c r="AE2317" s="188"/>
      <c r="AF2317" s="188"/>
      <c r="AG2317" s="188"/>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8"/>
      <c r="C2419" s="188"/>
      <c r="D2419" s="188"/>
      <c r="E2419" s="188"/>
      <c r="F2419" s="188"/>
      <c r="G2419" s="188"/>
      <c r="H2419" s="188"/>
      <c r="I2419" s="188"/>
      <c r="J2419" s="188"/>
      <c r="K2419" s="188"/>
      <c r="L2419" s="188"/>
      <c r="M2419" s="188"/>
      <c r="N2419" s="188"/>
      <c r="O2419" s="188"/>
      <c r="P2419" s="188"/>
      <c r="Q2419" s="188"/>
      <c r="R2419" s="188"/>
      <c r="S2419" s="188"/>
      <c r="T2419" s="188"/>
      <c r="U2419" s="188"/>
      <c r="V2419" s="188"/>
      <c r="W2419" s="188"/>
      <c r="X2419" s="188"/>
      <c r="Y2419" s="188"/>
      <c r="Z2419" s="188"/>
      <c r="AA2419" s="188"/>
      <c r="AB2419" s="188"/>
      <c r="AC2419" s="188"/>
      <c r="AD2419" s="188"/>
      <c r="AE2419" s="188"/>
      <c r="AF2419" s="188"/>
      <c r="AG2419" s="188"/>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8"/>
      <c r="C2509" s="188"/>
      <c r="D2509" s="188"/>
      <c r="E2509" s="188"/>
      <c r="F2509" s="188"/>
      <c r="G2509" s="188"/>
      <c r="H2509" s="188"/>
      <c r="I2509" s="188"/>
      <c r="J2509" s="188"/>
      <c r="K2509" s="188"/>
      <c r="L2509" s="188"/>
      <c r="M2509" s="188"/>
      <c r="N2509" s="188"/>
      <c r="O2509" s="188"/>
      <c r="P2509" s="188"/>
      <c r="Q2509" s="188"/>
      <c r="R2509" s="188"/>
      <c r="S2509" s="188"/>
      <c r="T2509" s="188"/>
      <c r="U2509" s="188"/>
      <c r="V2509" s="188"/>
      <c r="W2509" s="188"/>
      <c r="X2509" s="188"/>
      <c r="Y2509" s="188"/>
      <c r="Z2509" s="188"/>
      <c r="AA2509" s="188"/>
      <c r="AB2509" s="188"/>
      <c r="AC2509" s="188"/>
      <c r="AD2509" s="188"/>
      <c r="AE2509" s="188"/>
      <c r="AF2509" s="188"/>
      <c r="AG2509" s="188"/>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8"/>
      <c r="C2598" s="188"/>
      <c r="D2598" s="188"/>
      <c r="E2598" s="188"/>
      <c r="F2598" s="188"/>
      <c r="G2598" s="188"/>
      <c r="H2598" s="188"/>
      <c r="I2598" s="188"/>
      <c r="J2598" s="188"/>
      <c r="K2598" s="188"/>
      <c r="L2598" s="188"/>
      <c r="M2598" s="188"/>
      <c r="N2598" s="188"/>
      <c r="O2598" s="188"/>
      <c r="P2598" s="188"/>
      <c r="Q2598" s="188"/>
      <c r="R2598" s="188"/>
      <c r="S2598" s="188"/>
      <c r="T2598" s="188"/>
      <c r="U2598" s="188"/>
      <c r="V2598" s="188"/>
      <c r="W2598" s="188"/>
      <c r="X2598" s="188"/>
      <c r="Y2598" s="188"/>
      <c r="Z2598" s="188"/>
      <c r="AA2598" s="188"/>
      <c r="AB2598" s="188"/>
      <c r="AC2598" s="188"/>
      <c r="AD2598" s="188"/>
      <c r="AE2598" s="188"/>
      <c r="AF2598" s="188"/>
      <c r="AG2598" s="188"/>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8"/>
      <c r="C2719" s="188"/>
      <c r="D2719" s="188"/>
      <c r="E2719" s="188"/>
      <c r="F2719" s="188"/>
      <c r="G2719" s="188"/>
      <c r="H2719" s="188"/>
      <c r="I2719" s="188"/>
      <c r="J2719" s="188"/>
      <c r="K2719" s="188"/>
      <c r="L2719" s="188"/>
      <c r="M2719" s="188"/>
      <c r="N2719" s="188"/>
      <c r="O2719" s="188"/>
      <c r="P2719" s="188"/>
      <c r="Q2719" s="188"/>
      <c r="R2719" s="188"/>
      <c r="S2719" s="188"/>
      <c r="T2719" s="188"/>
      <c r="U2719" s="188"/>
      <c r="V2719" s="188"/>
      <c r="W2719" s="188"/>
      <c r="X2719" s="188"/>
      <c r="Y2719" s="188"/>
      <c r="Z2719" s="188"/>
      <c r="AA2719" s="188"/>
      <c r="AB2719" s="188"/>
      <c r="AC2719" s="188"/>
      <c r="AD2719" s="188"/>
      <c r="AE2719" s="188"/>
      <c r="AF2719" s="188"/>
      <c r="AG2719" s="188"/>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8"/>
      <c r="C2837" s="188"/>
      <c r="D2837" s="188"/>
      <c r="E2837" s="188"/>
      <c r="F2837" s="188"/>
      <c r="G2837" s="188"/>
      <c r="H2837" s="188"/>
      <c r="I2837" s="188"/>
      <c r="J2837" s="188"/>
      <c r="K2837" s="188"/>
      <c r="L2837" s="188"/>
      <c r="M2837" s="188"/>
      <c r="N2837" s="188"/>
      <c r="O2837" s="188"/>
      <c r="P2837" s="188"/>
      <c r="Q2837" s="188"/>
      <c r="R2837" s="188"/>
      <c r="S2837" s="188"/>
      <c r="T2837" s="188"/>
      <c r="U2837" s="188"/>
      <c r="V2837" s="188"/>
      <c r="W2837" s="188"/>
      <c r="X2837" s="188"/>
      <c r="Y2837" s="188"/>
      <c r="Z2837" s="188"/>
      <c r="AA2837" s="188"/>
      <c r="AB2837" s="188"/>
      <c r="AC2837" s="188"/>
      <c r="AD2837" s="188"/>
      <c r="AE2837" s="188"/>
      <c r="AF2837" s="188"/>
      <c r="AG2837" s="188"/>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88"/>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row>
    <row r="308" spans="2:34" ht="15" customHeight="1">
      <c r="B308" s="188"/>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row>
    <row r="500" spans="2:34" ht="15" customHeight="1">
      <c r="B500" s="189"/>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row>
    <row r="511" spans="2:34" ht="15" customHeight="1">
      <c r="B511" s="188"/>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row>
    <row r="712" spans="2:34" ht="15" customHeight="1">
      <c r="B712" s="188"/>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row>
    <row r="887" spans="2:34" ht="15" customHeight="1">
      <c r="B887" s="188"/>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row>
    <row r="1100" spans="2:34" ht="15" customHeight="1">
      <c r="B1100" s="188"/>
      <c r="C1100" s="188"/>
      <c r="D1100" s="188"/>
      <c r="E1100" s="188"/>
      <c r="F1100" s="188"/>
      <c r="G1100" s="188"/>
      <c r="H1100" s="188"/>
      <c r="I1100" s="188"/>
      <c r="J1100" s="188"/>
      <c r="K1100" s="188"/>
      <c r="L1100" s="188"/>
      <c r="M1100" s="188"/>
      <c r="N1100" s="188"/>
      <c r="O1100" s="188"/>
      <c r="P1100" s="188"/>
      <c r="Q1100" s="188"/>
      <c r="R1100" s="188"/>
      <c r="S1100" s="188"/>
      <c r="T1100" s="188"/>
      <c r="U1100" s="188"/>
      <c r="V1100" s="188"/>
      <c r="W1100" s="188"/>
      <c r="X1100" s="188"/>
      <c r="Y1100" s="188"/>
      <c r="Z1100" s="188"/>
      <c r="AA1100" s="188"/>
      <c r="AB1100" s="188"/>
      <c r="AC1100" s="188"/>
      <c r="AD1100" s="188"/>
      <c r="AE1100" s="188"/>
      <c r="AF1100" s="188"/>
      <c r="AG1100" s="188"/>
      <c r="AH1100" s="188"/>
    </row>
    <row r="1227" spans="2:34" ht="15" customHeight="1">
      <c r="B1227" s="188"/>
      <c r="C1227" s="188"/>
      <c r="D1227" s="188"/>
      <c r="E1227" s="188"/>
      <c r="F1227" s="188"/>
      <c r="G1227" s="188"/>
      <c r="H1227" s="188"/>
      <c r="I1227" s="188"/>
      <c r="J1227" s="188"/>
      <c r="K1227" s="188"/>
      <c r="L1227" s="188"/>
      <c r="M1227" s="188"/>
      <c r="N1227" s="188"/>
      <c r="O1227" s="188"/>
      <c r="P1227" s="188"/>
      <c r="Q1227" s="188"/>
      <c r="R1227" s="188"/>
      <c r="S1227" s="188"/>
      <c r="T1227" s="188"/>
      <c r="U1227" s="188"/>
      <c r="V1227" s="188"/>
      <c r="W1227" s="188"/>
      <c r="X1227" s="188"/>
      <c r="Y1227" s="188"/>
      <c r="Z1227" s="188"/>
      <c r="AA1227" s="188"/>
      <c r="AB1227" s="188"/>
      <c r="AC1227" s="188"/>
      <c r="AD1227" s="188"/>
      <c r="AE1227" s="188"/>
      <c r="AF1227" s="188"/>
      <c r="AG1227" s="188"/>
      <c r="AH1227" s="188"/>
    </row>
    <row r="1390" spans="2:34" ht="15" customHeight="1">
      <c r="B1390" s="188"/>
      <c r="C1390" s="188"/>
      <c r="D1390" s="188"/>
      <c r="E1390" s="188"/>
      <c r="F1390" s="188"/>
      <c r="G1390" s="188"/>
      <c r="H1390" s="188"/>
      <c r="I1390" s="188"/>
      <c r="J1390" s="188"/>
      <c r="K1390" s="188"/>
      <c r="L1390" s="188"/>
      <c r="M1390" s="188"/>
      <c r="N1390" s="188"/>
      <c r="O1390" s="188"/>
      <c r="P1390" s="188"/>
      <c r="Q1390" s="188"/>
      <c r="R1390" s="188"/>
      <c r="S1390" s="188"/>
      <c r="T1390" s="188"/>
      <c r="U1390" s="188"/>
      <c r="V1390" s="188"/>
      <c r="W1390" s="188"/>
      <c r="X1390" s="188"/>
      <c r="Y1390" s="188"/>
      <c r="Z1390" s="188"/>
      <c r="AA1390" s="188"/>
      <c r="AB1390" s="188"/>
      <c r="AC1390" s="188"/>
      <c r="AD1390" s="188"/>
      <c r="AE1390" s="188"/>
      <c r="AF1390" s="188"/>
      <c r="AG1390" s="188"/>
      <c r="AH1390" s="188"/>
    </row>
    <row r="1502" spans="2:34" ht="15" customHeight="1">
      <c r="B1502" s="188"/>
      <c r="C1502" s="188"/>
      <c r="D1502" s="188"/>
      <c r="E1502" s="188"/>
      <c r="F1502" s="188"/>
      <c r="G1502" s="188"/>
      <c r="H1502" s="188"/>
      <c r="I1502" s="188"/>
      <c r="J1502" s="188"/>
      <c r="K1502" s="188"/>
      <c r="L1502" s="188"/>
      <c r="M1502" s="188"/>
      <c r="N1502" s="188"/>
      <c r="O1502" s="188"/>
      <c r="P1502" s="188"/>
      <c r="Q1502" s="188"/>
      <c r="R1502" s="188"/>
      <c r="S1502" s="188"/>
      <c r="T1502" s="188"/>
      <c r="U1502" s="188"/>
      <c r="V1502" s="188"/>
      <c r="W1502" s="188"/>
      <c r="X1502" s="188"/>
      <c r="Y1502" s="188"/>
      <c r="Z1502" s="188"/>
      <c r="AA1502" s="188"/>
      <c r="AB1502" s="188"/>
      <c r="AC1502" s="188"/>
      <c r="AD1502" s="188"/>
      <c r="AE1502" s="188"/>
      <c r="AF1502" s="188"/>
      <c r="AG1502" s="188"/>
      <c r="AH1502" s="188"/>
    </row>
    <row r="1604" spans="2:34" ht="15" customHeight="1">
      <c r="B1604" s="188"/>
      <c r="C1604" s="188"/>
      <c r="D1604" s="188"/>
      <c r="E1604" s="188"/>
      <c r="F1604" s="188"/>
      <c r="G1604" s="188"/>
      <c r="H1604" s="188"/>
      <c r="I1604" s="188"/>
      <c r="J1604" s="188"/>
      <c r="K1604" s="188"/>
      <c r="L1604" s="188"/>
      <c r="M1604" s="188"/>
      <c r="N1604" s="188"/>
      <c r="O1604" s="188"/>
      <c r="P1604" s="188"/>
      <c r="Q1604" s="188"/>
      <c r="R1604" s="188"/>
      <c r="S1604" s="188"/>
      <c r="T1604" s="188"/>
      <c r="U1604" s="188"/>
      <c r="V1604" s="188"/>
      <c r="W1604" s="188"/>
      <c r="X1604" s="188"/>
      <c r="Y1604" s="188"/>
      <c r="Z1604" s="188"/>
      <c r="AA1604" s="188"/>
      <c r="AB1604" s="188"/>
      <c r="AC1604" s="188"/>
      <c r="AD1604" s="188"/>
      <c r="AE1604" s="188"/>
      <c r="AF1604" s="188"/>
      <c r="AG1604" s="188"/>
      <c r="AH1604" s="188"/>
    </row>
    <row r="1698" spans="2:34" ht="15" customHeight="1">
      <c r="B1698" s="188"/>
      <c r="C1698" s="188"/>
      <c r="D1698" s="188"/>
      <c r="E1698" s="188"/>
      <c r="F1698" s="188"/>
      <c r="G1698" s="188"/>
      <c r="H1698" s="188"/>
      <c r="I1698" s="188"/>
      <c r="J1698" s="188"/>
      <c r="K1698" s="188"/>
      <c r="L1698" s="188"/>
      <c r="M1698" s="188"/>
      <c r="N1698" s="188"/>
      <c r="O1698" s="188"/>
      <c r="P1698" s="188"/>
      <c r="Q1698" s="188"/>
      <c r="R1698" s="188"/>
      <c r="S1698" s="188"/>
      <c r="T1698" s="188"/>
      <c r="U1698" s="188"/>
      <c r="V1698" s="188"/>
      <c r="W1698" s="188"/>
      <c r="X1698" s="188"/>
      <c r="Y1698" s="188"/>
      <c r="Z1698" s="188"/>
      <c r="AA1698" s="188"/>
      <c r="AB1698" s="188"/>
      <c r="AC1698" s="188"/>
      <c r="AD1698" s="188"/>
      <c r="AE1698" s="188"/>
      <c r="AF1698" s="188"/>
      <c r="AG1698" s="188"/>
      <c r="AH1698" s="188"/>
    </row>
    <row r="1945" spans="2:34" ht="15" customHeight="1">
      <c r="B1945" s="188"/>
      <c r="C1945" s="188"/>
      <c r="D1945" s="188"/>
      <c r="E1945" s="188"/>
      <c r="F1945" s="188"/>
      <c r="G1945" s="188"/>
      <c r="H1945" s="188"/>
      <c r="I1945" s="188"/>
      <c r="J1945" s="188"/>
      <c r="K1945" s="188"/>
      <c r="L1945" s="188"/>
      <c r="M1945" s="188"/>
      <c r="N1945" s="188"/>
      <c r="O1945" s="188"/>
      <c r="P1945" s="188"/>
      <c r="Q1945" s="188"/>
      <c r="R1945" s="188"/>
      <c r="S1945" s="188"/>
      <c r="T1945" s="188"/>
      <c r="U1945" s="188"/>
      <c r="V1945" s="188"/>
      <c r="W1945" s="188"/>
      <c r="X1945" s="188"/>
      <c r="Y1945" s="188"/>
      <c r="Z1945" s="188"/>
      <c r="AA1945" s="188"/>
      <c r="AB1945" s="188"/>
      <c r="AC1945" s="188"/>
      <c r="AD1945" s="188"/>
      <c r="AE1945" s="188"/>
      <c r="AF1945" s="188"/>
      <c r="AG1945" s="188"/>
      <c r="AH1945" s="188"/>
    </row>
    <row r="2031" spans="2:34" ht="15" customHeight="1">
      <c r="B2031" s="188"/>
      <c r="C2031" s="188"/>
      <c r="D2031" s="188"/>
      <c r="E2031" s="188"/>
      <c r="F2031" s="188"/>
      <c r="G2031" s="188"/>
      <c r="H2031" s="188"/>
      <c r="I2031" s="188"/>
      <c r="J2031" s="188"/>
      <c r="K2031" s="188"/>
      <c r="L2031" s="188"/>
      <c r="M2031" s="188"/>
      <c r="N2031" s="188"/>
      <c r="O2031" s="188"/>
      <c r="P2031" s="188"/>
      <c r="Q2031" s="188"/>
      <c r="R2031" s="188"/>
      <c r="S2031" s="188"/>
      <c r="T2031" s="188"/>
      <c r="U2031" s="188"/>
      <c r="V2031" s="188"/>
      <c r="W2031" s="188"/>
      <c r="X2031" s="188"/>
      <c r="Y2031" s="188"/>
      <c r="Z2031" s="188"/>
      <c r="AA2031" s="188"/>
      <c r="AB2031" s="188"/>
      <c r="AC2031" s="188"/>
      <c r="AD2031" s="188"/>
      <c r="AE2031" s="188"/>
      <c r="AF2031" s="188"/>
      <c r="AG2031" s="188"/>
      <c r="AH2031" s="188"/>
    </row>
    <row r="2153" spans="2:34" ht="15" customHeight="1">
      <c r="B2153" s="188"/>
      <c r="C2153" s="188"/>
      <c r="D2153" s="188"/>
      <c r="E2153" s="188"/>
      <c r="F2153" s="188"/>
      <c r="G2153" s="188"/>
      <c r="H2153" s="188"/>
      <c r="I2153" s="188"/>
      <c r="J2153" s="188"/>
      <c r="K2153" s="188"/>
      <c r="L2153" s="188"/>
      <c r="M2153" s="188"/>
      <c r="N2153" s="188"/>
      <c r="O2153" s="188"/>
      <c r="P2153" s="188"/>
      <c r="Q2153" s="188"/>
      <c r="R2153" s="188"/>
      <c r="S2153" s="188"/>
      <c r="T2153" s="188"/>
      <c r="U2153" s="188"/>
      <c r="V2153" s="188"/>
      <c r="W2153" s="188"/>
      <c r="X2153" s="188"/>
      <c r="Y2153" s="188"/>
      <c r="Z2153" s="188"/>
      <c r="AA2153" s="188"/>
      <c r="AB2153" s="188"/>
      <c r="AC2153" s="188"/>
      <c r="AD2153" s="188"/>
      <c r="AE2153" s="188"/>
      <c r="AF2153" s="188"/>
      <c r="AG2153" s="188"/>
      <c r="AH2153" s="188"/>
    </row>
    <row r="2317" spans="2:34" ht="15" customHeight="1">
      <c r="B2317" s="188"/>
      <c r="C2317" s="188"/>
      <c r="D2317" s="188"/>
      <c r="E2317" s="188"/>
      <c r="F2317" s="188"/>
      <c r="G2317" s="188"/>
      <c r="H2317" s="188"/>
      <c r="I2317" s="188"/>
      <c r="J2317" s="188"/>
      <c r="K2317" s="188"/>
      <c r="L2317" s="188"/>
      <c r="M2317" s="188"/>
      <c r="N2317" s="188"/>
      <c r="O2317" s="188"/>
      <c r="P2317" s="188"/>
      <c r="Q2317" s="188"/>
      <c r="R2317" s="188"/>
      <c r="S2317" s="188"/>
      <c r="T2317" s="188"/>
      <c r="U2317" s="188"/>
      <c r="V2317" s="188"/>
      <c r="W2317" s="188"/>
      <c r="X2317" s="188"/>
      <c r="Y2317" s="188"/>
      <c r="Z2317" s="188"/>
      <c r="AA2317" s="188"/>
      <c r="AB2317" s="188"/>
      <c r="AC2317" s="188"/>
      <c r="AD2317" s="188"/>
      <c r="AE2317" s="188"/>
      <c r="AF2317" s="188"/>
      <c r="AG2317" s="188"/>
      <c r="AH2317" s="188"/>
    </row>
    <row r="2419" spans="2:34" ht="15" customHeight="1">
      <c r="B2419" s="188"/>
      <c r="C2419" s="188"/>
      <c r="D2419" s="188"/>
      <c r="E2419" s="188"/>
      <c r="F2419" s="188"/>
      <c r="G2419" s="188"/>
      <c r="H2419" s="188"/>
      <c r="I2419" s="188"/>
      <c r="J2419" s="188"/>
      <c r="K2419" s="188"/>
      <c r="L2419" s="188"/>
      <c r="M2419" s="188"/>
      <c r="N2419" s="188"/>
      <c r="O2419" s="188"/>
      <c r="P2419" s="188"/>
      <c r="Q2419" s="188"/>
      <c r="R2419" s="188"/>
      <c r="S2419" s="188"/>
      <c r="T2419" s="188"/>
      <c r="U2419" s="188"/>
      <c r="V2419" s="188"/>
      <c r="W2419" s="188"/>
      <c r="X2419" s="188"/>
      <c r="Y2419" s="188"/>
      <c r="Z2419" s="188"/>
      <c r="AA2419" s="188"/>
      <c r="AB2419" s="188"/>
      <c r="AC2419" s="188"/>
      <c r="AD2419" s="188"/>
      <c r="AE2419" s="188"/>
      <c r="AF2419" s="188"/>
      <c r="AG2419" s="188"/>
      <c r="AH2419" s="188"/>
    </row>
    <row r="2509" spans="2:34" ht="15" customHeight="1">
      <c r="B2509" s="188"/>
      <c r="C2509" s="188"/>
      <c r="D2509" s="188"/>
      <c r="E2509" s="188"/>
      <c r="F2509" s="188"/>
      <c r="G2509" s="188"/>
      <c r="H2509" s="188"/>
      <c r="I2509" s="188"/>
      <c r="J2509" s="188"/>
      <c r="K2509" s="188"/>
      <c r="L2509" s="188"/>
      <c r="M2509" s="188"/>
      <c r="N2509" s="188"/>
      <c r="O2509" s="188"/>
      <c r="P2509" s="188"/>
      <c r="Q2509" s="188"/>
      <c r="R2509" s="188"/>
      <c r="S2509" s="188"/>
      <c r="T2509" s="188"/>
      <c r="U2509" s="188"/>
      <c r="V2509" s="188"/>
      <c r="W2509" s="188"/>
      <c r="X2509" s="188"/>
      <c r="Y2509" s="188"/>
      <c r="Z2509" s="188"/>
      <c r="AA2509" s="188"/>
      <c r="AB2509" s="188"/>
      <c r="AC2509" s="188"/>
      <c r="AD2509" s="188"/>
      <c r="AE2509" s="188"/>
      <c r="AF2509" s="188"/>
      <c r="AG2509" s="188"/>
      <c r="AH2509" s="188"/>
    </row>
    <row r="2598" spans="2:34" ht="15" customHeight="1">
      <c r="B2598" s="188"/>
      <c r="C2598" s="188"/>
      <c r="D2598" s="188"/>
      <c r="E2598" s="188"/>
      <c r="F2598" s="188"/>
      <c r="G2598" s="188"/>
      <c r="H2598" s="188"/>
      <c r="I2598" s="188"/>
      <c r="J2598" s="188"/>
      <c r="K2598" s="188"/>
      <c r="L2598" s="188"/>
      <c r="M2598" s="188"/>
      <c r="N2598" s="188"/>
      <c r="O2598" s="188"/>
      <c r="P2598" s="188"/>
      <c r="Q2598" s="188"/>
      <c r="R2598" s="188"/>
      <c r="S2598" s="188"/>
      <c r="T2598" s="188"/>
      <c r="U2598" s="188"/>
      <c r="V2598" s="188"/>
      <c r="W2598" s="188"/>
      <c r="X2598" s="188"/>
      <c r="Y2598" s="188"/>
      <c r="Z2598" s="188"/>
      <c r="AA2598" s="188"/>
      <c r="AB2598" s="188"/>
      <c r="AC2598" s="188"/>
      <c r="AD2598" s="188"/>
      <c r="AE2598" s="188"/>
      <c r="AF2598" s="188"/>
      <c r="AG2598" s="188"/>
      <c r="AH2598" s="188"/>
    </row>
    <row r="2719" spans="2:34" ht="15" customHeight="1">
      <c r="B2719" s="188"/>
      <c r="C2719" s="188"/>
      <c r="D2719" s="188"/>
      <c r="E2719" s="188"/>
      <c r="F2719" s="188"/>
      <c r="G2719" s="188"/>
      <c r="H2719" s="188"/>
      <c r="I2719" s="188"/>
      <c r="J2719" s="188"/>
      <c r="K2719" s="188"/>
      <c r="L2719" s="188"/>
      <c r="M2719" s="188"/>
      <c r="N2719" s="188"/>
      <c r="O2719" s="188"/>
      <c r="P2719" s="188"/>
      <c r="Q2719" s="188"/>
      <c r="R2719" s="188"/>
      <c r="S2719" s="188"/>
      <c r="T2719" s="188"/>
      <c r="U2719" s="188"/>
      <c r="V2719" s="188"/>
      <c r="W2719" s="188"/>
      <c r="X2719" s="188"/>
      <c r="Y2719" s="188"/>
      <c r="Z2719" s="188"/>
      <c r="AA2719" s="188"/>
      <c r="AB2719" s="188"/>
      <c r="AC2719" s="188"/>
      <c r="AD2719" s="188"/>
      <c r="AE2719" s="188"/>
      <c r="AF2719" s="188"/>
      <c r="AG2719" s="188"/>
      <c r="AH2719" s="188"/>
    </row>
    <row r="2837" spans="2:34" ht="15" customHeight="1">
      <c r="B2837" s="188"/>
      <c r="C2837" s="188"/>
      <c r="D2837" s="188"/>
      <c r="E2837" s="188"/>
      <c r="F2837" s="188"/>
      <c r="G2837" s="188"/>
      <c r="H2837" s="188"/>
      <c r="I2837" s="188"/>
      <c r="J2837" s="188"/>
      <c r="K2837" s="188"/>
      <c r="L2837" s="188"/>
      <c r="M2837" s="188"/>
      <c r="N2837" s="188"/>
      <c r="O2837" s="188"/>
      <c r="P2837" s="188"/>
      <c r="Q2837" s="188"/>
      <c r="R2837" s="188"/>
      <c r="S2837" s="188"/>
      <c r="T2837" s="188"/>
      <c r="U2837" s="188"/>
      <c r="V2837" s="188"/>
      <c r="W2837" s="188"/>
      <c r="X2837" s="188"/>
      <c r="Y2837" s="188"/>
      <c r="Z2837" s="188"/>
      <c r="AA2837" s="188"/>
      <c r="AB2837" s="188"/>
      <c r="AC2837" s="188"/>
      <c r="AD2837" s="188"/>
      <c r="AE2837" s="188"/>
      <c r="AF2837" s="188"/>
      <c r="AG2837" s="188"/>
      <c r="AH2837" s="188"/>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0" t="s">
        <v>409</v>
      </c>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6"/>
      <c r="C1101" s="186"/>
      <c r="D1101" s="186"/>
      <c r="E1101" s="186"/>
      <c r="F1101" s="186"/>
      <c r="G1101" s="186"/>
      <c r="H1101" s="186"/>
      <c r="I1101" s="186"/>
      <c r="J1101" s="186"/>
      <c r="K1101" s="186"/>
      <c r="L1101" s="186"/>
      <c r="M1101" s="186"/>
      <c r="N1101" s="186"/>
      <c r="O1101" s="186"/>
      <c r="P1101" s="186"/>
      <c r="Q1101" s="186"/>
      <c r="R1101" s="186"/>
      <c r="S1101" s="186"/>
      <c r="T1101" s="186"/>
      <c r="U1101" s="186"/>
      <c r="V1101" s="186"/>
      <c r="W1101" s="186"/>
      <c r="X1101" s="186"/>
      <c r="Y1101" s="186"/>
      <c r="Z1101" s="186"/>
      <c r="AA1101" s="186"/>
      <c r="AB1101" s="186"/>
      <c r="AC1101" s="186"/>
      <c r="AD1101" s="186"/>
      <c r="AE1101" s="186"/>
      <c r="AF1101" s="186"/>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6"/>
      <c r="C1229" s="186"/>
      <c r="D1229" s="186"/>
      <c r="E1229" s="186"/>
      <c r="F1229" s="186"/>
      <c r="G1229" s="186"/>
      <c r="H1229" s="186"/>
      <c r="I1229" s="186"/>
      <c r="J1229" s="186"/>
      <c r="K1229" s="186"/>
      <c r="L1229" s="186"/>
      <c r="M1229" s="186"/>
      <c r="N1229" s="186"/>
      <c r="O1229" s="186"/>
      <c r="P1229" s="186"/>
      <c r="Q1229" s="186"/>
      <c r="R1229" s="186"/>
      <c r="S1229" s="186"/>
      <c r="T1229" s="186"/>
      <c r="U1229" s="186"/>
      <c r="V1229" s="186"/>
      <c r="W1229" s="186"/>
      <c r="X1229" s="186"/>
      <c r="Y1229" s="186"/>
      <c r="Z1229" s="186"/>
      <c r="AA1229" s="186"/>
      <c r="AB1229" s="186"/>
      <c r="AC1229" s="186"/>
      <c r="AD1229" s="186"/>
      <c r="AE1229" s="186"/>
      <c r="AF1229" s="186"/>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6"/>
      <c r="C1699" s="186"/>
      <c r="D1699" s="186"/>
      <c r="E1699" s="186"/>
      <c r="F1699" s="186"/>
      <c r="G1699" s="186"/>
      <c r="H1699" s="186"/>
      <c r="I1699" s="186"/>
      <c r="J1699" s="186"/>
      <c r="K1699" s="186"/>
      <c r="L1699" s="186"/>
      <c r="M1699" s="186"/>
      <c r="N1699" s="186"/>
      <c r="O1699" s="186"/>
      <c r="P1699" s="186"/>
      <c r="Q1699" s="186"/>
      <c r="R1699" s="186"/>
      <c r="S1699" s="186"/>
      <c r="T1699" s="186"/>
      <c r="U1699" s="186"/>
      <c r="V1699" s="186"/>
      <c r="W1699" s="186"/>
      <c r="X1699" s="186"/>
      <c r="Y1699" s="186"/>
      <c r="Z1699" s="186"/>
      <c r="AA1699" s="186"/>
      <c r="AB1699" s="186"/>
      <c r="AC1699" s="186"/>
      <c r="AD1699" s="186"/>
      <c r="AE1699" s="186"/>
      <c r="AF1699" s="186"/>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8"/>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8"/>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8"/>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8"/>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8"/>
      <c r="C1100" s="188"/>
      <c r="D1100" s="188"/>
      <c r="E1100" s="188"/>
      <c r="F1100" s="188"/>
      <c r="G1100" s="188"/>
      <c r="H1100" s="188"/>
      <c r="I1100" s="188"/>
      <c r="J1100" s="188"/>
      <c r="K1100" s="188"/>
      <c r="L1100" s="188"/>
      <c r="M1100" s="188"/>
      <c r="N1100" s="188"/>
      <c r="O1100" s="188"/>
      <c r="P1100" s="188"/>
      <c r="Q1100" s="188"/>
      <c r="R1100" s="188"/>
      <c r="S1100" s="188"/>
      <c r="T1100" s="188"/>
      <c r="U1100" s="188"/>
      <c r="V1100" s="188"/>
      <c r="W1100" s="188"/>
      <c r="X1100" s="188"/>
      <c r="Y1100" s="188"/>
      <c r="Z1100" s="188"/>
      <c r="AA1100" s="188"/>
      <c r="AB1100" s="188"/>
      <c r="AC1100" s="188"/>
      <c r="AD1100" s="188"/>
      <c r="AE1100" s="188"/>
      <c r="AF1100" s="188"/>
      <c r="AG1100" s="188"/>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8"/>
      <c r="C1227" s="188"/>
      <c r="D1227" s="188"/>
      <c r="E1227" s="188"/>
      <c r="F1227" s="188"/>
      <c r="G1227" s="188"/>
      <c r="H1227" s="188"/>
      <c r="I1227" s="188"/>
      <c r="J1227" s="188"/>
      <c r="K1227" s="188"/>
      <c r="L1227" s="188"/>
      <c r="M1227" s="188"/>
      <c r="N1227" s="188"/>
      <c r="O1227" s="188"/>
      <c r="P1227" s="188"/>
      <c r="Q1227" s="188"/>
      <c r="R1227" s="188"/>
      <c r="S1227" s="188"/>
      <c r="T1227" s="188"/>
      <c r="U1227" s="188"/>
      <c r="V1227" s="188"/>
      <c r="W1227" s="188"/>
      <c r="X1227" s="188"/>
      <c r="Y1227" s="188"/>
      <c r="Z1227" s="188"/>
      <c r="AA1227" s="188"/>
      <c r="AB1227" s="188"/>
      <c r="AC1227" s="188"/>
      <c r="AD1227" s="188"/>
      <c r="AE1227" s="188"/>
      <c r="AF1227" s="188"/>
      <c r="AG1227" s="188"/>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8"/>
      <c r="C1390" s="188"/>
      <c r="D1390" s="188"/>
      <c r="E1390" s="188"/>
      <c r="F1390" s="188"/>
      <c r="G1390" s="188"/>
      <c r="H1390" s="188"/>
      <c r="I1390" s="188"/>
      <c r="J1390" s="188"/>
      <c r="K1390" s="188"/>
      <c r="L1390" s="188"/>
      <c r="M1390" s="188"/>
      <c r="N1390" s="188"/>
      <c r="O1390" s="188"/>
      <c r="P1390" s="188"/>
      <c r="Q1390" s="188"/>
      <c r="R1390" s="188"/>
      <c r="S1390" s="188"/>
      <c r="T1390" s="188"/>
      <c r="U1390" s="188"/>
      <c r="V1390" s="188"/>
      <c r="W1390" s="188"/>
      <c r="X1390" s="188"/>
      <c r="Y1390" s="188"/>
      <c r="Z1390" s="188"/>
      <c r="AA1390" s="188"/>
      <c r="AB1390" s="188"/>
      <c r="AC1390" s="188"/>
      <c r="AD1390" s="188"/>
      <c r="AE1390" s="188"/>
      <c r="AF1390" s="188"/>
      <c r="AG1390" s="188"/>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8"/>
      <c r="C1502" s="188"/>
      <c r="D1502" s="188"/>
      <c r="E1502" s="188"/>
      <c r="F1502" s="188"/>
      <c r="G1502" s="188"/>
      <c r="H1502" s="188"/>
      <c r="I1502" s="188"/>
      <c r="J1502" s="188"/>
      <c r="K1502" s="188"/>
      <c r="L1502" s="188"/>
      <c r="M1502" s="188"/>
      <c r="N1502" s="188"/>
      <c r="O1502" s="188"/>
      <c r="P1502" s="188"/>
      <c r="Q1502" s="188"/>
      <c r="R1502" s="188"/>
      <c r="S1502" s="188"/>
      <c r="T1502" s="188"/>
      <c r="U1502" s="188"/>
      <c r="V1502" s="188"/>
      <c r="W1502" s="188"/>
      <c r="X1502" s="188"/>
      <c r="Y1502" s="188"/>
      <c r="Z1502" s="188"/>
      <c r="AA1502" s="188"/>
      <c r="AB1502" s="188"/>
      <c r="AC1502" s="188"/>
      <c r="AD1502" s="188"/>
      <c r="AE1502" s="188"/>
      <c r="AF1502" s="188"/>
      <c r="AG1502" s="188"/>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8"/>
      <c r="C1604" s="188"/>
      <c r="D1604" s="188"/>
      <c r="E1604" s="188"/>
      <c r="F1604" s="188"/>
      <c r="G1604" s="188"/>
      <c r="H1604" s="188"/>
      <c r="I1604" s="188"/>
      <c r="J1604" s="188"/>
      <c r="K1604" s="188"/>
      <c r="L1604" s="188"/>
      <c r="M1604" s="188"/>
      <c r="N1604" s="188"/>
      <c r="O1604" s="188"/>
      <c r="P1604" s="188"/>
      <c r="Q1604" s="188"/>
      <c r="R1604" s="188"/>
      <c r="S1604" s="188"/>
      <c r="T1604" s="188"/>
      <c r="U1604" s="188"/>
      <c r="V1604" s="188"/>
      <c r="W1604" s="188"/>
      <c r="X1604" s="188"/>
      <c r="Y1604" s="188"/>
      <c r="Z1604" s="188"/>
      <c r="AA1604" s="188"/>
      <c r="AB1604" s="188"/>
      <c r="AC1604" s="188"/>
      <c r="AD1604" s="188"/>
      <c r="AE1604" s="188"/>
      <c r="AF1604" s="188"/>
      <c r="AG1604" s="188"/>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8"/>
      <c r="C1698" s="188"/>
      <c r="D1698" s="188"/>
      <c r="E1698" s="188"/>
      <c r="F1698" s="188"/>
      <c r="G1698" s="188"/>
      <c r="H1698" s="188"/>
      <c r="I1698" s="188"/>
      <c r="J1698" s="188"/>
      <c r="K1698" s="188"/>
      <c r="L1698" s="188"/>
      <c r="M1698" s="188"/>
      <c r="N1698" s="188"/>
      <c r="O1698" s="188"/>
      <c r="P1698" s="188"/>
      <c r="Q1698" s="188"/>
      <c r="R1698" s="188"/>
      <c r="S1698" s="188"/>
      <c r="T1698" s="188"/>
      <c r="U1698" s="188"/>
      <c r="V1698" s="188"/>
      <c r="W1698" s="188"/>
      <c r="X1698" s="188"/>
      <c r="Y1698" s="188"/>
      <c r="Z1698" s="188"/>
      <c r="AA1698" s="188"/>
      <c r="AB1698" s="188"/>
      <c r="AC1698" s="188"/>
      <c r="AD1698" s="188"/>
      <c r="AE1698" s="188"/>
      <c r="AF1698" s="188"/>
      <c r="AG1698" s="188"/>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8"/>
      <c r="C1945" s="188"/>
      <c r="D1945" s="188"/>
      <c r="E1945" s="188"/>
      <c r="F1945" s="188"/>
      <c r="G1945" s="188"/>
      <c r="H1945" s="188"/>
      <c r="I1945" s="188"/>
      <c r="J1945" s="188"/>
      <c r="K1945" s="188"/>
      <c r="L1945" s="188"/>
      <c r="M1945" s="188"/>
      <c r="N1945" s="188"/>
      <c r="O1945" s="188"/>
      <c r="P1945" s="188"/>
      <c r="Q1945" s="188"/>
      <c r="R1945" s="188"/>
      <c r="S1945" s="188"/>
      <c r="T1945" s="188"/>
      <c r="U1945" s="188"/>
      <c r="V1945" s="188"/>
      <c r="W1945" s="188"/>
      <c r="X1945" s="188"/>
      <c r="Y1945" s="188"/>
      <c r="Z1945" s="188"/>
      <c r="AA1945" s="188"/>
      <c r="AB1945" s="188"/>
      <c r="AC1945" s="188"/>
      <c r="AD1945" s="188"/>
      <c r="AE1945" s="188"/>
      <c r="AF1945" s="188"/>
      <c r="AG1945" s="188"/>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8"/>
      <c r="C2031" s="188"/>
      <c r="D2031" s="188"/>
      <c r="E2031" s="188"/>
      <c r="F2031" s="188"/>
      <c r="G2031" s="188"/>
      <c r="H2031" s="188"/>
      <c r="I2031" s="188"/>
      <c r="J2031" s="188"/>
      <c r="K2031" s="188"/>
      <c r="L2031" s="188"/>
      <c r="M2031" s="188"/>
      <c r="N2031" s="188"/>
      <c r="O2031" s="188"/>
      <c r="P2031" s="188"/>
      <c r="Q2031" s="188"/>
      <c r="R2031" s="188"/>
      <c r="S2031" s="188"/>
      <c r="T2031" s="188"/>
      <c r="U2031" s="188"/>
      <c r="V2031" s="188"/>
      <c r="W2031" s="188"/>
      <c r="X2031" s="188"/>
      <c r="Y2031" s="188"/>
      <c r="Z2031" s="188"/>
      <c r="AA2031" s="188"/>
      <c r="AB2031" s="188"/>
      <c r="AC2031" s="188"/>
      <c r="AD2031" s="188"/>
      <c r="AE2031" s="188"/>
      <c r="AF2031" s="188"/>
      <c r="AG2031" s="188"/>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8"/>
      <c r="C2153" s="188"/>
      <c r="D2153" s="188"/>
      <c r="E2153" s="188"/>
      <c r="F2153" s="188"/>
      <c r="G2153" s="188"/>
      <c r="H2153" s="188"/>
      <c r="I2153" s="188"/>
      <c r="J2153" s="188"/>
      <c r="K2153" s="188"/>
      <c r="L2153" s="188"/>
      <c r="M2153" s="188"/>
      <c r="N2153" s="188"/>
      <c r="O2153" s="188"/>
      <c r="P2153" s="188"/>
      <c r="Q2153" s="188"/>
      <c r="R2153" s="188"/>
      <c r="S2153" s="188"/>
      <c r="T2153" s="188"/>
      <c r="U2153" s="188"/>
      <c r="V2153" s="188"/>
      <c r="W2153" s="188"/>
      <c r="X2153" s="188"/>
      <c r="Y2153" s="188"/>
      <c r="Z2153" s="188"/>
      <c r="AA2153" s="188"/>
      <c r="AB2153" s="188"/>
      <c r="AC2153" s="188"/>
      <c r="AD2153" s="188"/>
      <c r="AE2153" s="188"/>
      <c r="AF2153" s="188"/>
      <c r="AG2153" s="188"/>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8"/>
      <c r="C2317" s="188"/>
      <c r="D2317" s="188"/>
      <c r="E2317" s="188"/>
      <c r="F2317" s="188"/>
      <c r="G2317" s="188"/>
      <c r="H2317" s="188"/>
      <c r="I2317" s="188"/>
      <c r="J2317" s="188"/>
      <c r="K2317" s="188"/>
      <c r="L2317" s="188"/>
      <c r="M2317" s="188"/>
      <c r="N2317" s="188"/>
      <c r="O2317" s="188"/>
      <c r="P2317" s="188"/>
      <c r="Q2317" s="188"/>
      <c r="R2317" s="188"/>
      <c r="S2317" s="188"/>
      <c r="T2317" s="188"/>
      <c r="U2317" s="188"/>
      <c r="V2317" s="188"/>
      <c r="W2317" s="188"/>
      <c r="X2317" s="188"/>
      <c r="Y2317" s="188"/>
      <c r="Z2317" s="188"/>
      <c r="AA2317" s="188"/>
      <c r="AB2317" s="188"/>
      <c r="AC2317" s="188"/>
      <c r="AD2317" s="188"/>
      <c r="AE2317" s="188"/>
      <c r="AF2317" s="188"/>
      <c r="AG2317" s="188"/>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8"/>
      <c r="C2419" s="188"/>
      <c r="D2419" s="188"/>
      <c r="E2419" s="188"/>
      <c r="F2419" s="188"/>
      <c r="G2419" s="188"/>
      <c r="H2419" s="188"/>
      <c r="I2419" s="188"/>
      <c r="J2419" s="188"/>
      <c r="K2419" s="188"/>
      <c r="L2419" s="188"/>
      <c r="M2419" s="188"/>
      <c r="N2419" s="188"/>
      <c r="O2419" s="188"/>
      <c r="P2419" s="188"/>
      <c r="Q2419" s="188"/>
      <c r="R2419" s="188"/>
      <c r="S2419" s="188"/>
      <c r="T2419" s="188"/>
      <c r="U2419" s="188"/>
      <c r="V2419" s="188"/>
      <c r="W2419" s="188"/>
      <c r="X2419" s="188"/>
      <c r="Y2419" s="188"/>
      <c r="Z2419" s="188"/>
      <c r="AA2419" s="188"/>
      <c r="AB2419" s="188"/>
      <c r="AC2419" s="188"/>
      <c r="AD2419" s="188"/>
      <c r="AE2419" s="188"/>
      <c r="AF2419" s="188"/>
      <c r="AG2419" s="188"/>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8"/>
      <c r="C2509" s="188"/>
      <c r="D2509" s="188"/>
      <c r="E2509" s="188"/>
      <c r="F2509" s="188"/>
      <c r="G2509" s="188"/>
      <c r="H2509" s="188"/>
      <c r="I2509" s="188"/>
      <c r="J2509" s="188"/>
      <c r="K2509" s="188"/>
      <c r="L2509" s="188"/>
      <c r="M2509" s="188"/>
      <c r="N2509" s="188"/>
      <c r="O2509" s="188"/>
      <c r="P2509" s="188"/>
      <c r="Q2509" s="188"/>
      <c r="R2509" s="188"/>
      <c r="S2509" s="188"/>
      <c r="T2509" s="188"/>
      <c r="U2509" s="188"/>
      <c r="V2509" s="188"/>
      <c r="W2509" s="188"/>
      <c r="X2509" s="188"/>
      <c r="Y2509" s="188"/>
      <c r="Z2509" s="188"/>
      <c r="AA2509" s="188"/>
      <c r="AB2509" s="188"/>
      <c r="AC2509" s="188"/>
      <c r="AD2509" s="188"/>
      <c r="AE2509" s="188"/>
      <c r="AF2509" s="188"/>
      <c r="AG2509" s="188"/>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8"/>
      <c r="C2598" s="188"/>
      <c r="D2598" s="188"/>
      <c r="E2598" s="188"/>
      <c r="F2598" s="188"/>
      <c r="G2598" s="188"/>
      <c r="H2598" s="188"/>
      <c r="I2598" s="188"/>
      <c r="J2598" s="188"/>
      <c r="K2598" s="188"/>
      <c r="L2598" s="188"/>
      <c r="M2598" s="188"/>
      <c r="N2598" s="188"/>
      <c r="O2598" s="188"/>
      <c r="P2598" s="188"/>
      <c r="Q2598" s="188"/>
      <c r="R2598" s="188"/>
      <c r="S2598" s="188"/>
      <c r="T2598" s="188"/>
      <c r="U2598" s="188"/>
      <c r="V2598" s="188"/>
      <c r="W2598" s="188"/>
      <c r="X2598" s="188"/>
      <c r="Y2598" s="188"/>
      <c r="Z2598" s="188"/>
      <c r="AA2598" s="188"/>
      <c r="AB2598" s="188"/>
      <c r="AC2598" s="188"/>
      <c r="AD2598" s="188"/>
      <c r="AE2598" s="188"/>
      <c r="AF2598" s="188"/>
      <c r="AG2598" s="188"/>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8"/>
      <c r="C2719" s="188"/>
      <c r="D2719" s="188"/>
      <c r="E2719" s="188"/>
      <c r="F2719" s="188"/>
      <c r="G2719" s="188"/>
      <c r="H2719" s="188"/>
      <c r="I2719" s="188"/>
      <c r="J2719" s="188"/>
      <c r="K2719" s="188"/>
      <c r="L2719" s="188"/>
      <c r="M2719" s="188"/>
      <c r="N2719" s="188"/>
      <c r="O2719" s="188"/>
      <c r="P2719" s="188"/>
      <c r="Q2719" s="188"/>
      <c r="R2719" s="188"/>
      <c r="S2719" s="188"/>
      <c r="T2719" s="188"/>
      <c r="U2719" s="188"/>
      <c r="V2719" s="188"/>
      <c r="W2719" s="188"/>
      <c r="X2719" s="188"/>
      <c r="Y2719" s="188"/>
      <c r="Z2719" s="188"/>
      <c r="AA2719" s="188"/>
      <c r="AB2719" s="188"/>
      <c r="AC2719" s="188"/>
      <c r="AD2719" s="188"/>
      <c r="AE2719" s="188"/>
      <c r="AF2719" s="188"/>
      <c r="AG2719" s="188"/>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8"/>
      <c r="C2837" s="188"/>
      <c r="D2837" s="188"/>
      <c r="E2837" s="188"/>
      <c r="F2837" s="188"/>
      <c r="G2837" s="188"/>
      <c r="H2837" s="188"/>
      <c r="I2837" s="188"/>
      <c r="J2837" s="188"/>
      <c r="K2837" s="188"/>
      <c r="L2837" s="188"/>
      <c r="M2837" s="188"/>
      <c r="N2837" s="188"/>
      <c r="O2837" s="188"/>
      <c r="P2837" s="188"/>
      <c r="Q2837" s="188"/>
      <c r="R2837" s="188"/>
      <c r="S2837" s="188"/>
      <c r="T2837" s="188"/>
      <c r="U2837" s="188"/>
      <c r="V2837" s="188"/>
      <c r="W2837" s="188"/>
      <c r="X2837" s="188"/>
      <c r="Y2837" s="188"/>
      <c r="Z2837" s="188"/>
      <c r="AA2837" s="188"/>
      <c r="AB2837" s="188"/>
      <c r="AC2837" s="188"/>
      <c r="AD2837" s="188"/>
      <c r="AE2837" s="188"/>
      <c r="AF2837" s="188"/>
      <c r="AG2837" s="188"/>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2" t="s">
        <v>182</v>
      </c>
      <c r="C112" s="193">
        <v>12.999203</v>
      </c>
      <c r="D112" s="193">
        <v>13.756338</v>
      </c>
      <c r="E112" s="193">
        <v>14.272468</v>
      </c>
      <c r="F112" s="193">
        <v>13.87274</v>
      </c>
      <c r="G112" s="193">
        <v>13.379066999999999</v>
      </c>
      <c r="H112" s="193">
        <v>13.404615</v>
      </c>
      <c r="I112" s="193">
        <v>13.498896999999999</v>
      </c>
      <c r="J112" s="193">
        <v>13.628196000000001</v>
      </c>
      <c r="K112" s="193">
        <v>13.736962</v>
      </c>
      <c r="L112" s="193">
        <v>13.932218000000001</v>
      </c>
      <c r="M112" s="193">
        <v>14.950908999999999</v>
      </c>
      <c r="N112" s="193">
        <v>15.044097000000001</v>
      </c>
      <c r="O112" s="193">
        <v>15.321702</v>
      </c>
      <c r="P112" s="193">
        <v>15.516894000000001</v>
      </c>
      <c r="Q112" s="193">
        <v>15.691060999999999</v>
      </c>
      <c r="R112" s="193">
        <v>15.773815000000001</v>
      </c>
      <c r="S112" s="193">
        <v>15.950137</v>
      </c>
      <c r="T112" s="193">
        <v>16.117809000000001</v>
      </c>
      <c r="U112" s="193">
        <v>16.291615</v>
      </c>
      <c r="V112" s="193">
        <v>16.466549000000001</v>
      </c>
      <c r="W112" s="193">
        <v>16.700437999999998</v>
      </c>
      <c r="X112" s="193">
        <v>16.943705000000001</v>
      </c>
      <c r="Y112" s="193">
        <v>17.277073000000001</v>
      </c>
      <c r="Z112" s="193">
        <v>17.574244</v>
      </c>
      <c r="AA112" s="193">
        <v>17.982026999999999</v>
      </c>
      <c r="AB112" s="193">
        <v>18.336407000000001</v>
      </c>
      <c r="AC112" s="193">
        <v>18.741672999999999</v>
      </c>
      <c r="AD112" s="193">
        <v>19.208071</v>
      </c>
      <c r="AE112" s="193">
        <v>19.600466000000001</v>
      </c>
      <c r="AF112" s="193">
        <v>20.057380999999999</v>
      </c>
      <c r="AG112" s="193">
        <v>20.632099</v>
      </c>
      <c r="AH112" s="194">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95" t="s">
        <v>306</v>
      </c>
      <c r="C146" s="196"/>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196"/>
      <c r="AB146" s="196"/>
      <c r="AC146" s="196"/>
      <c r="AD146" s="196"/>
      <c r="AE146" s="196"/>
      <c r="AF146" s="196"/>
      <c r="AG146" s="196"/>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8"/>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row>
    <row r="511" spans="2:34" ht="15" customHeight="1">
      <c r="B511" s="188"/>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row>
    <row r="712" spans="2:34" ht="15" customHeight="1">
      <c r="B712" s="188"/>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row>
    <row r="887" spans="2:34" ht="15" customHeight="1">
      <c r="B887" s="188"/>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row>
    <row r="1100" spans="2:34" ht="15" customHeight="1">
      <c r="B1100" s="188"/>
      <c r="C1100" s="188"/>
      <c r="D1100" s="188"/>
      <c r="E1100" s="188"/>
      <c r="F1100" s="188"/>
      <c r="G1100" s="188"/>
      <c r="H1100" s="188"/>
      <c r="I1100" s="188"/>
      <c r="J1100" s="188"/>
      <c r="K1100" s="188"/>
      <c r="L1100" s="188"/>
      <c r="M1100" s="188"/>
      <c r="N1100" s="188"/>
      <c r="O1100" s="188"/>
      <c r="P1100" s="188"/>
      <c r="Q1100" s="188"/>
      <c r="R1100" s="188"/>
      <c r="S1100" s="188"/>
      <c r="T1100" s="188"/>
      <c r="U1100" s="188"/>
      <c r="V1100" s="188"/>
      <c r="W1100" s="188"/>
      <c r="X1100" s="188"/>
      <c r="Y1100" s="188"/>
      <c r="Z1100" s="188"/>
      <c r="AA1100" s="188"/>
      <c r="AB1100" s="188"/>
      <c r="AC1100" s="188"/>
      <c r="AD1100" s="188"/>
      <c r="AE1100" s="188"/>
      <c r="AF1100" s="188"/>
      <c r="AG1100" s="188"/>
      <c r="AH1100" s="188"/>
    </row>
    <row r="1227" spans="2:34" ht="15" customHeight="1">
      <c r="B1227" s="188"/>
      <c r="C1227" s="188"/>
      <c r="D1227" s="188"/>
      <c r="E1227" s="188"/>
      <c r="F1227" s="188"/>
      <c r="G1227" s="188"/>
      <c r="H1227" s="188"/>
      <c r="I1227" s="188"/>
      <c r="J1227" s="188"/>
      <c r="K1227" s="188"/>
      <c r="L1227" s="188"/>
      <c r="M1227" s="188"/>
      <c r="N1227" s="188"/>
      <c r="O1227" s="188"/>
      <c r="P1227" s="188"/>
      <c r="Q1227" s="188"/>
      <c r="R1227" s="188"/>
      <c r="S1227" s="188"/>
      <c r="T1227" s="188"/>
      <c r="U1227" s="188"/>
      <c r="V1227" s="188"/>
      <c r="W1227" s="188"/>
      <c r="X1227" s="188"/>
      <c r="Y1227" s="188"/>
      <c r="Z1227" s="188"/>
      <c r="AA1227" s="188"/>
      <c r="AB1227" s="188"/>
      <c r="AC1227" s="188"/>
      <c r="AD1227" s="188"/>
      <c r="AE1227" s="188"/>
      <c r="AF1227" s="188"/>
      <c r="AG1227" s="188"/>
      <c r="AH1227" s="188"/>
    </row>
    <row r="1390" spans="2:34" ht="15" customHeight="1">
      <c r="B1390" s="188"/>
      <c r="C1390" s="188"/>
      <c r="D1390" s="188"/>
      <c r="E1390" s="188"/>
      <c r="F1390" s="188"/>
      <c r="G1390" s="188"/>
      <c r="H1390" s="188"/>
      <c r="I1390" s="188"/>
      <c r="J1390" s="188"/>
      <c r="K1390" s="188"/>
      <c r="L1390" s="188"/>
      <c r="M1390" s="188"/>
      <c r="N1390" s="188"/>
      <c r="O1390" s="188"/>
      <c r="P1390" s="188"/>
      <c r="Q1390" s="188"/>
      <c r="R1390" s="188"/>
      <c r="S1390" s="188"/>
      <c r="T1390" s="188"/>
      <c r="U1390" s="188"/>
      <c r="V1390" s="188"/>
      <c r="W1390" s="188"/>
      <c r="X1390" s="188"/>
      <c r="Y1390" s="188"/>
      <c r="Z1390" s="188"/>
      <c r="AA1390" s="188"/>
      <c r="AB1390" s="188"/>
      <c r="AC1390" s="188"/>
      <c r="AD1390" s="188"/>
      <c r="AE1390" s="188"/>
      <c r="AF1390" s="188"/>
      <c r="AG1390" s="188"/>
      <c r="AH1390" s="188"/>
    </row>
    <row r="1502" spans="2:34" ht="15" customHeight="1">
      <c r="B1502" s="188"/>
      <c r="C1502" s="188"/>
      <c r="D1502" s="188"/>
      <c r="E1502" s="188"/>
      <c r="F1502" s="188"/>
      <c r="G1502" s="188"/>
      <c r="H1502" s="188"/>
      <c r="I1502" s="188"/>
      <c r="J1502" s="188"/>
      <c r="K1502" s="188"/>
      <c r="L1502" s="188"/>
      <c r="M1502" s="188"/>
      <c r="N1502" s="188"/>
      <c r="O1502" s="188"/>
      <c r="P1502" s="188"/>
      <c r="Q1502" s="188"/>
      <c r="R1502" s="188"/>
      <c r="S1502" s="188"/>
      <c r="T1502" s="188"/>
      <c r="U1502" s="188"/>
      <c r="V1502" s="188"/>
      <c r="W1502" s="188"/>
      <c r="X1502" s="188"/>
      <c r="Y1502" s="188"/>
      <c r="Z1502" s="188"/>
      <c r="AA1502" s="188"/>
      <c r="AB1502" s="188"/>
      <c r="AC1502" s="188"/>
      <c r="AD1502" s="188"/>
      <c r="AE1502" s="188"/>
      <c r="AF1502" s="188"/>
      <c r="AG1502" s="188"/>
      <c r="AH1502" s="188"/>
    </row>
    <row r="1604" spans="2:34" ht="15" customHeight="1">
      <c r="B1604" s="188"/>
      <c r="C1604" s="188"/>
      <c r="D1604" s="188"/>
      <c r="E1604" s="188"/>
      <c r="F1604" s="188"/>
      <c r="G1604" s="188"/>
      <c r="H1604" s="188"/>
      <c r="I1604" s="188"/>
      <c r="J1604" s="188"/>
      <c r="K1604" s="188"/>
      <c r="L1604" s="188"/>
      <c r="M1604" s="188"/>
      <c r="N1604" s="188"/>
      <c r="O1604" s="188"/>
      <c r="P1604" s="188"/>
      <c r="Q1604" s="188"/>
      <c r="R1604" s="188"/>
      <c r="S1604" s="188"/>
      <c r="T1604" s="188"/>
      <c r="U1604" s="188"/>
      <c r="V1604" s="188"/>
      <c r="W1604" s="188"/>
      <c r="X1604" s="188"/>
      <c r="Y1604" s="188"/>
      <c r="Z1604" s="188"/>
      <c r="AA1604" s="188"/>
      <c r="AB1604" s="188"/>
      <c r="AC1604" s="188"/>
      <c r="AD1604" s="188"/>
      <c r="AE1604" s="188"/>
      <c r="AF1604" s="188"/>
      <c r="AG1604" s="188"/>
      <c r="AH1604" s="188"/>
    </row>
    <row r="1698" spans="2:34" ht="15" customHeight="1">
      <c r="B1698" s="188"/>
      <c r="C1698" s="188"/>
      <c r="D1698" s="188"/>
      <c r="E1698" s="188"/>
      <c r="F1698" s="188"/>
      <c r="G1698" s="188"/>
      <c r="H1698" s="188"/>
      <c r="I1698" s="188"/>
      <c r="J1698" s="188"/>
      <c r="K1698" s="188"/>
      <c r="L1698" s="188"/>
      <c r="M1698" s="188"/>
      <c r="N1698" s="188"/>
      <c r="O1698" s="188"/>
      <c r="P1698" s="188"/>
      <c r="Q1698" s="188"/>
      <c r="R1698" s="188"/>
      <c r="S1698" s="188"/>
      <c r="T1698" s="188"/>
      <c r="U1698" s="188"/>
      <c r="V1698" s="188"/>
      <c r="W1698" s="188"/>
      <c r="X1698" s="188"/>
      <c r="Y1698" s="188"/>
      <c r="Z1698" s="188"/>
      <c r="AA1698" s="188"/>
      <c r="AB1698" s="188"/>
      <c r="AC1698" s="188"/>
      <c r="AD1698" s="188"/>
      <c r="AE1698" s="188"/>
      <c r="AF1698" s="188"/>
      <c r="AG1698" s="188"/>
      <c r="AH1698" s="188"/>
    </row>
    <row r="1945" spans="2:34" ht="15" customHeight="1">
      <c r="B1945" s="188"/>
      <c r="C1945" s="188"/>
      <c r="D1945" s="188"/>
      <c r="E1945" s="188"/>
      <c r="F1945" s="188"/>
      <c r="G1945" s="188"/>
      <c r="H1945" s="188"/>
      <c r="I1945" s="188"/>
      <c r="J1945" s="188"/>
      <c r="K1945" s="188"/>
      <c r="L1945" s="188"/>
      <c r="M1945" s="188"/>
      <c r="N1945" s="188"/>
      <c r="O1945" s="188"/>
      <c r="P1945" s="188"/>
      <c r="Q1945" s="188"/>
      <c r="R1945" s="188"/>
      <c r="S1945" s="188"/>
      <c r="T1945" s="188"/>
      <c r="U1945" s="188"/>
      <c r="V1945" s="188"/>
      <c r="W1945" s="188"/>
      <c r="X1945" s="188"/>
      <c r="Y1945" s="188"/>
      <c r="Z1945" s="188"/>
      <c r="AA1945" s="188"/>
      <c r="AB1945" s="188"/>
      <c r="AC1945" s="188"/>
      <c r="AD1945" s="188"/>
      <c r="AE1945" s="188"/>
      <c r="AF1945" s="188"/>
      <c r="AG1945" s="188"/>
      <c r="AH1945" s="188"/>
    </row>
    <row r="2031" spans="2:34" ht="15" customHeight="1">
      <c r="B2031" s="188"/>
      <c r="C2031" s="188"/>
      <c r="D2031" s="188"/>
      <c r="E2031" s="188"/>
      <c r="F2031" s="188"/>
      <c r="G2031" s="188"/>
      <c r="H2031" s="188"/>
      <c r="I2031" s="188"/>
      <c r="J2031" s="188"/>
      <c r="K2031" s="188"/>
      <c r="L2031" s="188"/>
      <c r="M2031" s="188"/>
      <c r="N2031" s="188"/>
      <c r="O2031" s="188"/>
      <c r="P2031" s="188"/>
      <c r="Q2031" s="188"/>
      <c r="R2031" s="188"/>
      <c r="S2031" s="188"/>
      <c r="T2031" s="188"/>
      <c r="U2031" s="188"/>
      <c r="V2031" s="188"/>
      <c r="W2031" s="188"/>
      <c r="X2031" s="188"/>
      <c r="Y2031" s="188"/>
      <c r="Z2031" s="188"/>
      <c r="AA2031" s="188"/>
      <c r="AB2031" s="188"/>
      <c r="AC2031" s="188"/>
      <c r="AD2031" s="188"/>
      <c r="AE2031" s="188"/>
      <c r="AF2031" s="188"/>
      <c r="AG2031" s="188"/>
      <c r="AH2031" s="188"/>
    </row>
    <row r="2153" spans="2:34" ht="15" customHeight="1">
      <c r="B2153" s="188"/>
      <c r="C2153" s="188"/>
      <c r="D2153" s="188"/>
      <c r="E2153" s="188"/>
      <c r="F2153" s="188"/>
      <c r="G2153" s="188"/>
      <c r="H2153" s="188"/>
      <c r="I2153" s="188"/>
      <c r="J2153" s="188"/>
      <c r="K2153" s="188"/>
      <c r="L2153" s="188"/>
      <c r="M2153" s="188"/>
      <c r="N2153" s="188"/>
      <c r="O2153" s="188"/>
      <c r="P2153" s="188"/>
      <c r="Q2153" s="188"/>
      <c r="R2153" s="188"/>
      <c r="S2153" s="188"/>
      <c r="T2153" s="188"/>
      <c r="U2153" s="188"/>
      <c r="V2153" s="188"/>
      <c r="W2153" s="188"/>
      <c r="X2153" s="188"/>
      <c r="Y2153" s="188"/>
      <c r="Z2153" s="188"/>
      <c r="AA2153" s="188"/>
      <c r="AB2153" s="188"/>
      <c r="AC2153" s="188"/>
      <c r="AD2153" s="188"/>
      <c r="AE2153" s="188"/>
      <c r="AF2153" s="188"/>
      <c r="AG2153" s="188"/>
      <c r="AH2153" s="188"/>
    </row>
    <row r="2317" spans="2:34" ht="15" customHeight="1">
      <c r="B2317" s="188"/>
      <c r="C2317" s="188"/>
      <c r="D2317" s="188"/>
      <c r="E2317" s="188"/>
      <c r="F2317" s="188"/>
      <c r="G2317" s="188"/>
      <c r="H2317" s="188"/>
      <c r="I2317" s="188"/>
      <c r="J2317" s="188"/>
      <c r="K2317" s="188"/>
      <c r="L2317" s="188"/>
      <c r="M2317" s="188"/>
      <c r="N2317" s="188"/>
      <c r="O2317" s="188"/>
      <c r="P2317" s="188"/>
      <c r="Q2317" s="188"/>
      <c r="R2317" s="188"/>
      <c r="S2317" s="188"/>
      <c r="T2317" s="188"/>
      <c r="U2317" s="188"/>
      <c r="V2317" s="188"/>
      <c r="W2317" s="188"/>
      <c r="X2317" s="188"/>
      <c r="Y2317" s="188"/>
      <c r="Z2317" s="188"/>
      <c r="AA2317" s="188"/>
      <c r="AB2317" s="188"/>
      <c r="AC2317" s="188"/>
      <c r="AD2317" s="188"/>
      <c r="AE2317" s="188"/>
      <c r="AF2317" s="188"/>
      <c r="AG2317" s="188"/>
      <c r="AH2317" s="188"/>
    </row>
    <row r="2419" spans="2:34" ht="15" customHeight="1">
      <c r="B2419" s="188"/>
      <c r="C2419" s="188"/>
      <c r="D2419" s="188"/>
      <c r="E2419" s="188"/>
      <c r="F2419" s="188"/>
      <c r="G2419" s="188"/>
      <c r="H2419" s="188"/>
      <c r="I2419" s="188"/>
      <c r="J2419" s="188"/>
      <c r="K2419" s="188"/>
      <c r="L2419" s="188"/>
      <c r="M2419" s="188"/>
      <c r="N2419" s="188"/>
      <c r="O2419" s="188"/>
      <c r="P2419" s="188"/>
      <c r="Q2419" s="188"/>
      <c r="R2419" s="188"/>
      <c r="S2419" s="188"/>
      <c r="T2419" s="188"/>
      <c r="U2419" s="188"/>
      <c r="V2419" s="188"/>
      <c r="W2419" s="188"/>
      <c r="X2419" s="188"/>
      <c r="Y2419" s="188"/>
      <c r="Z2419" s="188"/>
      <c r="AA2419" s="188"/>
      <c r="AB2419" s="188"/>
      <c r="AC2419" s="188"/>
      <c r="AD2419" s="188"/>
      <c r="AE2419" s="188"/>
      <c r="AF2419" s="188"/>
      <c r="AG2419" s="188"/>
      <c r="AH2419" s="188"/>
    </row>
    <row r="2509" spans="2:34" ht="15" customHeight="1">
      <c r="B2509" s="188"/>
      <c r="C2509" s="188"/>
      <c r="D2509" s="188"/>
      <c r="E2509" s="188"/>
      <c r="F2509" s="188"/>
      <c r="G2509" s="188"/>
      <c r="H2509" s="188"/>
      <c r="I2509" s="188"/>
      <c r="J2509" s="188"/>
      <c r="K2509" s="188"/>
      <c r="L2509" s="188"/>
      <c r="M2509" s="188"/>
      <c r="N2509" s="188"/>
      <c r="O2509" s="188"/>
      <c r="P2509" s="188"/>
      <c r="Q2509" s="188"/>
      <c r="R2509" s="188"/>
      <c r="S2509" s="188"/>
      <c r="T2509" s="188"/>
      <c r="U2509" s="188"/>
      <c r="V2509" s="188"/>
      <c r="W2509" s="188"/>
      <c r="X2509" s="188"/>
      <c r="Y2509" s="188"/>
      <c r="Z2509" s="188"/>
      <c r="AA2509" s="188"/>
      <c r="AB2509" s="188"/>
      <c r="AC2509" s="188"/>
      <c r="AD2509" s="188"/>
      <c r="AE2509" s="188"/>
      <c r="AF2509" s="188"/>
      <c r="AG2509" s="188"/>
      <c r="AH2509" s="188"/>
    </row>
    <row r="2598" spans="2:34" ht="15" customHeight="1">
      <c r="B2598" s="188"/>
      <c r="C2598" s="188"/>
      <c r="D2598" s="188"/>
      <c r="E2598" s="188"/>
      <c r="F2598" s="188"/>
      <c r="G2598" s="188"/>
      <c r="H2598" s="188"/>
      <c r="I2598" s="188"/>
      <c r="J2598" s="188"/>
      <c r="K2598" s="188"/>
      <c r="L2598" s="188"/>
      <c r="M2598" s="188"/>
      <c r="N2598" s="188"/>
      <c r="O2598" s="188"/>
      <c r="P2598" s="188"/>
      <c r="Q2598" s="188"/>
      <c r="R2598" s="188"/>
      <c r="S2598" s="188"/>
      <c r="T2598" s="188"/>
      <c r="U2598" s="188"/>
      <c r="V2598" s="188"/>
      <c r="W2598" s="188"/>
      <c r="X2598" s="188"/>
      <c r="Y2598" s="188"/>
      <c r="Z2598" s="188"/>
      <c r="AA2598" s="188"/>
      <c r="AB2598" s="188"/>
      <c r="AC2598" s="188"/>
      <c r="AD2598" s="188"/>
      <c r="AE2598" s="188"/>
      <c r="AF2598" s="188"/>
      <c r="AG2598" s="188"/>
      <c r="AH2598" s="188"/>
    </row>
    <row r="2719" spans="2:34" ht="15" customHeight="1">
      <c r="B2719" s="188"/>
      <c r="C2719" s="188"/>
      <c r="D2719" s="188"/>
      <c r="E2719" s="188"/>
      <c r="F2719" s="188"/>
      <c r="G2719" s="188"/>
      <c r="H2719" s="188"/>
      <c r="I2719" s="188"/>
      <c r="J2719" s="188"/>
      <c r="K2719" s="188"/>
      <c r="L2719" s="188"/>
      <c r="M2719" s="188"/>
      <c r="N2719" s="188"/>
      <c r="O2719" s="188"/>
      <c r="P2719" s="188"/>
      <c r="Q2719" s="188"/>
      <c r="R2719" s="188"/>
      <c r="S2719" s="188"/>
      <c r="T2719" s="188"/>
      <c r="U2719" s="188"/>
      <c r="V2719" s="188"/>
      <c r="W2719" s="188"/>
      <c r="X2719" s="188"/>
      <c r="Y2719" s="188"/>
      <c r="Z2719" s="188"/>
      <c r="AA2719" s="188"/>
      <c r="AB2719" s="188"/>
      <c r="AC2719" s="188"/>
      <c r="AD2719" s="188"/>
      <c r="AE2719" s="188"/>
      <c r="AF2719" s="188"/>
      <c r="AG2719" s="188"/>
      <c r="AH2719" s="188"/>
    </row>
    <row r="2837" spans="2:34" ht="15" customHeight="1">
      <c r="B2837" s="188"/>
      <c r="C2837" s="188"/>
      <c r="D2837" s="188"/>
      <c r="E2837" s="188"/>
      <c r="F2837" s="188"/>
      <c r="G2837" s="188"/>
      <c r="H2837" s="188"/>
      <c r="I2837" s="188"/>
      <c r="J2837" s="188"/>
      <c r="K2837" s="188"/>
      <c r="L2837" s="188"/>
      <c r="M2837" s="188"/>
      <c r="N2837" s="188"/>
      <c r="O2837" s="188"/>
      <c r="P2837" s="188"/>
      <c r="Q2837" s="188"/>
      <c r="R2837" s="188"/>
      <c r="S2837" s="188"/>
      <c r="T2837" s="188"/>
      <c r="U2837" s="188"/>
      <c r="V2837" s="188"/>
      <c r="W2837" s="188"/>
      <c r="X2837" s="188"/>
      <c r="Y2837" s="188"/>
      <c r="Z2837" s="188"/>
      <c r="AA2837" s="188"/>
      <c r="AB2837" s="188"/>
      <c r="AC2837" s="188"/>
      <c r="AD2837" s="188"/>
      <c r="AE2837" s="188"/>
      <c r="AF2837" s="188"/>
      <c r="AG2837" s="188"/>
      <c r="AH2837" s="188"/>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40625" customWidth="1"/>
    <col min="3" max="3" width="14.863281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40625" customWidth="1"/>
    <col min="23" max="23" width="15.863281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7" t="s">
        <v>609</v>
      </c>
      <c r="B3" s="198"/>
      <c r="C3" s="198"/>
      <c r="D3" s="198"/>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AL</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AL</v>
      </c>
      <c r="C7" s="91">
        <f t="shared" ref="C7:AE7" si="3">SUMIFS(C$20:C$119,$B$20:$B$119,$B$7,$A$20:$A$119,$A$7)</f>
        <v>12515999</v>
      </c>
      <c r="D7" s="91">
        <f t="shared" si="3"/>
        <v>20206571</v>
      </c>
      <c r="E7" s="91">
        <f t="shared" si="3"/>
        <v>25273664</v>
      </c>
      <c r="F7" s="91">
        <f t="shared" si="3"/>
        <v>26034116</v>
      </c>
      <c r="G7" s="91">
        <f t="shared" si="3"/>
        <v>24963948</v>
      </c>
      <c r="H7" s="91">
        <f t="shared" si="3"/>
        <v>26383323</v>
      </c>
      <c r="I7" s="91">
        <f t="shared" si="3"/>
        <v>39351180</v>
      </c>
      <c r="J7" s="91">
        <f t="shared" si="3"/>
        <v>35978305</v>
      </c>
      <c r="K7" s="91">
        <f t="shared" si="3"/>
        <v>31423683</v>
      </c>
      <c r="L7" s="91">
        <f t="shared" si="3"/>
        <v>30252413</v>
      </c>
      <c r="M7" s="91">
        <f t="shared" si="3"/>
        <v>30759648</v>
      </c>
      <c r="N7" s="91">
        <f t="shared" si="3"/>
        <v>37513134</v>
      </c>
      <c r="O7" s="91">
        <f t="shared" si="3"/>
        <v>40454195</v>
      </c>
      <c r="P7" s="91">
        <f t="shared" si="3"/>
        <v>44129506</v>
      </c>
      <c r="Q7" s="91">
        <f t="shared" si="3"/>
        <v>39822338</v>
      </c>
      <c r="R7" s="91">
        <f t="shared" si="3"/>
        <v>38526487</v>
      </c>
      <c r="S7" s="91">
        <f t="shared" si="3"/>
        <v>39995621</v>
      </c>
      <c r="T7" s="91">
        <f t="shared" si="3"/>
        <v>40102203</v>
      </c>
      <c r="U7" s="91">
        <f t="shared" si="3"/>
        <v>44550279</v>
      </c>
      <c r="V7" s="91">
        <f t="shared" si="3"/>
        <v>49562730</v>
      </c>
      <c r="W7" s="91">
        <f t="shared" si="3"/>
        <v>49869705</v>
      </c>
      <c r="X7" s="91">
        <f t="shared" si="3"/>
        <v>56123696</v>
      </c>
      <c r="Y7" s="91">
        <f t="shared" si="3"/>
        <v>55268345</v>
      </c>
      <c r="Z7" s="91">
        <f t="shared" si="3"/>
        <v>52068099</v>
      </c>
      <c r="AA7" s="91">
        <f t="shared" si="3"/>
        <v>47963269</v>
      </c>
      <c r="AB7" s="91">
        <f t="shared" si="3"/>
        <v>53289662</v>
      </c>
      <c r="AC7" s="91">
        <f t="shared" si="3"/>
        <v>44041572</v>
      </c>
      <c r="AD7" s="91">
        <f t="shared" si="3"/>
        <v>43529093</v>
      </c>
      <c r="AE7" s="91">
        <f t="shared" si="3"/>
        <v>44588032</v>
      </c>
      <c r="AF7" s="119">
        <f>AVERAGE(U7:AE7)</f>
        <v>49168589.272727273</v>
      </c>
      <c r="AG7" s="119">
        <f t="shared" si="2"/>
        <v>49168589.272727273</v>
      </c>
      <c r="AH7" s="119">
        <f t="shared" si="2"/>
        <v>49168589.272727273</v>
      </c>
      <c r="AI7" s="119">
        <f t="shared" si="2"/>
        <v>49168589.272727273</v>
      </c>
      <c r="AJ7" s="119">
        <f t="shared" si="2"/>
        <v>49168589.272727273</v>
      </c>
      <c r="AK7" s="119">
        <f t="shared" si="2"/>
        <v>49168589.272727273</v>
      </c>
      <c r="AL7" s="119">
        <f t="shared" si="2"/>
        <v>49168589.272727273</v>
      </c>
      <c r="AM7" s="119">
        <f t="shared" si="2"/>
        <v>49168589.272727273</v>
      </c>
      <c r="AN7" s="119">
        <f t="shared" si="2"/>
        <v>49168589.272727273</v>
      </c>
      <c r="AO7" s="119">
        <f t="shared" si="2"/>
        <v>49168589.272727273</v>
      </c>
      <c r="AP7" s="119">
        <f t="shared" si="2"/>
        <v>49168589.272727273</v>
      </c>
      <c r="AQ7" s="119">
        <f t="shared" si="2"/>
        <v>49168589.272727273</v>
      </c>
      <c r="AR7" s="119">
        <f t="shared" si="2"/>
        <v>49168589.272727273</v>
      </c>
      <c r="AS7" s="119">
        <f t="shared" si="2"/>
        <v>49168589.272727273</v>
      </c>
      <c r="AT7" s="119">
        <f t="shared" si="2"/>
        <v>49168589.272727273</v>
      </c>
      <c r="AU7" s="119">
        <f t="shared" si="2"/>
        <v>49168589.272727273</v>
      </c>
      <c r="AV7" s="119">
        <f t="shared" si="2"/>
        <v>49168589.272727273</v>
      </c>
      <c r="AW7" s="119">
        <f t="shared" si="2"/>
        <v>49168589.272727273</v>
      </c>
      <c r="AX7" s="119">
        <f t="shared" si="2"/>
        <v>49168589.272727273</v>
      </c>
      <c r="AY7" s="119">
        <f t="shared" si="2"/>
        <v>49168589.272727273</v>
      </c>
      <c r="AZ7" s="119">
        <f t="shared" si="2"/>
        <v>49168589.272727273</v>
      </c>
      <c r="BA7" s="119">
        <f t="shared" si="2"/>
        <v>49168589.272727273</v>
      </c>
      <c r="BB7" s="119">
        <f t="shared" si="2"/>
        <v>49168589.272727273</v>
      </c>
      <c r="BC7" s="119">
        <f t="shared" si="2"/>
        <v>49168589.272727273</v>
      </c>
      <c r="BD7" s="119">
        <f t="shared" si="2"/>
        <v>49168589.272727273</v>
      </c>
      <c r="BE7" s="119">
        <f t="shared" si="2"/>
        <v>49168589.272727273</v>
      </c>
      <c r="BF7" s="119">
        <f t="shared" si="2"/>
        <v>49168589.272727273</v>
      </c>
      <c r="BG7" s="119">
        <f t="shared" si="2"/>
        <v>49168589.272727273</v>
      </c>
      <c r="BH7" s="119">
        <f t="shared" si="2"/>
        <v>49168589.272727273</v>
      </c>
      <c r="BI7" s="119">
        <f t="shared" si="2"/>
        <v>49168589.272727273</v>
      </c>
      <c r="BJ7" s="119">
        <f t="shared" si="2"/>
        <v>49168589.272727273</v>
      </c>
      <c r="BK7" s="119">
        <f t="shared" si="2"/>
        <v>49168589.272727273</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AL</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AL</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AL</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AL</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0.15240210871463811</v>
      </c>
      <c r="G1060" s="107">
        <f>G334/SUMIFS(G$3:G$722,$B$3:$B$722,$B1060)*SUMIFS(Calculations!$E$3:$E$53,Calculations!$A$3:$A$53,$B1060)</f>
        <v>0.11834069354492043</v>
      </c>
      <c r="H1060" s="107">
        <f>H334/SUMIFS(H$3:H$722,$B$3:$B$722,$B1060)*SUMIFS(Calculations!$E$3:$E$53,Calculations!$A$3:$A$53,$B1060)</f>
        <v>8.0741237467020943E-2</v>
      </c>
      <c r="I1060" s="107">
        <f>I334/SUMIFS(I$3:I$722,$B$3:$B$722,$B1060)*SUMIFS(Calculations!$E$3:$E$53,Calculations!$A$3:$A$53,$B1060)</f>
        <v>0.10971478802654813</v>
      </c>
      <c r="J1060" s="107">
        <f>J334/SUMIFS(J$3:J$722,$B$3:$B$722,$B1060)*SUMIFS(Calculations!$E$3:$E$53,Calculations!$A$3:$A$53,$B1060)</f>
        <v>0.14233166452557494</v>
      </c>
      <c r="K1060" s="107">
        <f>K334/SUMIFS(K$3:K$722,$B$3:$B$722,$B1060)*SUMIFS(Calculations!$E$3:$E$53,Calculations!$A$3:$A$53,$B1060)</f>
        <v>0.19099672691084202</v>
      </c>
      <c r="L1060" s="107">
        <f>L334/SUMIFS(L$3:L$722,$B$3:$B$722,$B1060)*SUMIFS(Calculations!$E$3:$E$53,Calculations!$A$3:$A$53,$B1060)</f>
        <v>0.24916067484200916</v>
      </c>
      <c r="M1060" s="107">
        <f>M334/SUMIFS(M$3:M$722,$B$3:$B$722,$B1060)*SUMIFS(Calculations!$E$3:$E$53,Calculations!$A$3:$A$53,$B1060)</f>
        <v>0.26058306771802203</v>
      </c>
      <c r="N1060" s="107">
        <f>N334/SUMIFS(N$3:N$722,$B$3:$B$722,$B1060)*SUMIFS(Calculations!$E$3:$E$53,Calculations!$A$3:$A$53,$B1060)</f>
        <v>0.27242403888658617</v>
      </c>
      <c r="O1060" s="107">
        <f>O334/SUMIFS(O$3:O$722,$B$3:$B$722,$B1060)*SUMIFS(Calculations!$E$3:$E$53,Calculations!$A$3:$A$53,$B1060)</f>
        <v>0.27428555793379472</v>
      </c>
      <c r="P1060" s="107">
        <f>P334/SUMIFS(P$3:P$722,$B$3:$B$722,$B1060)*SUMIFS(Calculations!$E$3:$E$53,Calculations!$A$3:$A$53,$B1060)</f>
        <v>0.27621669698719653</v>
      </c>
      <c r="Q1060" s="107">
        <f>Q334/SUMIFS(Q$3:Q$722,$B$3:$B$722,$B1060)*SUMIFS(Calculations!$E$3:$E$53,Calculations!$A$3:$A$53,$B1060)</f>
        <v>0.27810547167645622</v>
      </c>
      <c r="R1060" s="107">
        <f>R334/SUMIFS(R$3:R$722,$B$3:$B$722,$B1060)*SUMIFS(Calculations!$E$3:$E$53,Calculations!$A$3:$A$53,$B1060)</f>
        <v>0.27996663425511531</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0.63554073417541146</v>
      </c>
      <c r="G1066" s="107">
        <f>G340/SUMIFS(G$3:G$722,$B$3:$B$722,$B1066)*SUMIFS(Calculations!$E$3:$E$53,Calculations!$A$3:$A$53,$B1066)</f>
        <v>0.65909820638752559</v>
      </c>
      <c r="H1066" s="107">
        <f>H340/SUMIFS(H$3:H$722,$B$3:$B$722,$B1066)*SUMIFS(Calculations!$E$3:$E$53,Calculations!$A$3:$A$53,$B1066)</f>
        <v>0.68510264975349577</v>
      </c>
      <c r="I1066" s="107">
        <f>I340/SUMIFS(I$3:I$722,$B$3:$B$722,$B1066)*SUMIFS(Calculations!$E$3:$E$53,Calculations!$A$3:$A$53,$B1066)</f>
        <v>0.64223335132102821</v>
      </c>
      <c r="J1066" s="107">
        <f>J340/SUMIFS(J$3:J$722,$B$3:$B$722,$B1066)*SUMIFS(Calculations!$E$3:$E$53,Calculations!$A$3:$A$53,$B1066)</f>
        <v>0.59397338367574626</v>
      </c>
      <c r="K1066" s="107">
        <f>K340/SUMIFS(K$3:K$722,$B$3:$B$722,$B1066)*SUMIFS(Calculations!$E$3:$E$53,Calculations!$A$3:$A$53,$B1066)</f>
        <v>0.5217490953398688</v>
      </c>
      <c r="L1066" s="107">
        <f>L340/SUMIFS(L$3:L$722,$B$3:$B$722,$B1066)*SUMIFS(Calculations!$E$3:$E$53,Calculations!$A$3:$A$53,$B1066)</f>
        <v>0.43542741937289503</v>
      </c>
      <c r="M1066" s="107">
        <f>M340/SUMIFS(M$3:M$722,$B$3:$B$722,$B1066)*SUMIFS(Calculations!$E$3:$E$53,Calculations!$A$3:$A$53,$B1066)</f>
        <v>0.41800295536050303</v>
      </c>
      <c r="N1066" s="107">
        <f>N340/SUMIFS(N$3:N$722,$B$3:$B$722,$B1066)*SUMIFS(Calculations!$E$3:$E$53,Calculations!$A$3:$A$53,$B1066)</f>
        <v>0.39993996468613274</v>
      </c>
      <c r="O1066" s="107">
        <f>O340/SUMIFS(O$3:O$722,$B$3:$B$722,$B1066)*SUMIFS(Calculations!$E$3:$E$53,Calculations!$A$3:$A$53,$B1066)</f>
        <v>0.39125828186281836</v>
      </c>
      <c r="P1066" s="107">
        <f>P340/SUMIFS(P$3:P$722,$B$3:$B$722,$B1066)*SUMIFS(Calculations!$E$3:$E$53,Calculations!$A$3:$A$53,$B1066)</f>
        <v>0.38225190786170815</v>
      </c>
      <c r="Q1066" s="107">
        <f>Q340/SUMIFS(Q$3:Q$722,$B$3:$B$722,$B1066)*SUMIFS(Calculations!$E$3:$E$53,Calculations!$A$3:$A$53,$B1066)</f>
        <v>0.38145989220298848</v>
      </c>
      <c r="R1066" s="107">
        <f>R340/SUMIFS(R$3:R$722,$B$3:$B$722,$B1066)*SUMIFS(Calculations!$E$3:$E$53,Calculations!$A$3:$A$53,$B1066)</f>
        <v>0.38067945506874296</v>
      </c>
    </row>
    <row r="1067" spans="2:18" ht="15.75" customHeight="1">
      <c r="B1067" s="107" t="s">
        <v>559</v>
      </c>
      <c r="C1067" s="107" t="s">
        <v>449</v>
      </c>
      <c r="D1067" s="107" t="s">
        <v>646</v>
      </c>
      <c r="E1067" s="107" t="str">
        <f t="shared" si="305"/>
        <v>natural gas peaker</v>
      </c>
      <c r="F1067" s="107">
        <f>F341/SUMIFS(F$3:F$722,$B$3:$B$722,$B1067)*SUMIFS(Calculations!$E$3:$E$53,Calculations!$A$3:$A$53,$B1067)</f>
        <v>8.9614126739459544E-4</v>
      </c>
      <c r="G1067" s="107">
        <f>G341/SUMIFS(G$3:G$722,$B$3:$B$722,$B1067)*SUMIFS(Calculations!$E$3:$E$53,Calculations!$A$3:$A$53,$B1067)</f>
        <v>9.3513284652659359E-4</v>
      </c>
      <c r="H1067" s="107">
        <f>H341/SUMIFS(H$3:H$722,$B$3:$B$722,$B1067)*SUMIFS(Calculations!$E$3:$E$53,Calculations!$A$3:$A$53,$B1067)</f>
        <v>9.781745745251686E-4</v>
      </c>
      <c r="I1067" s="107">
        <f>I341/SUMIFS(I$3:I$722,$B$3:$B$722,$B1067)*SUMIFS(Calculations!$E$3:$E$53,Calculations!$A$3:$A$53,$B1067)</f>
        <v>1.0092838908944957E-3</v>
      </c>
      <c r="J1067" s="107">
        <f>J341/SUMIFS(J$3:J$722,$B$3:$B$722,$B1067)*SUMIFS(Calculations!$E$3:$E$53,Calculations!$A$3:$A$53,$B1067)</f>
        <v>1.0443050985267043E-3</v>
      </c>
      <c r="K1067" s="107">
        <f>K341/SUMIFS(K$3:K$722,$B$3:$B$722,$B1067)*SUMIFS(Calculations!$E$3:$E$53,Calculations!$A$3:$A$53,$B1067)</f>
        <v>1.1371612859660731E-3</v>
      </c>
      <c r="L1067" s="107">
        <f>L341/SUMIFS(L$3:L$722,$B$3:$B$722,$B1067)*SUMIFS(Calculations!$E$3:$E$53,Calculations!$A$3:$A$53,$B1067)</f>
        <v>1.2481419810806286E-3</v>
      </c>
      <c r="M1067" s="107">
        <f>M341/SUMIFS(M$3:M$722,$B$3:$B$722,$B1067)*SUMIFS(Calculations!$E$3:$E$53,Calculations!$A$3:$A$53,$B1067)</f>
        <v>1.2705998310416692E-3</v>
      </c>
      <c r="N1067" s="107">
        <f>N341/SUMIFS(N$3:N$722,$B$3:$B$722,$B1067)*SUMIFS(Calculations!$E$3:$E$53,Calculations!$A$3:$A$53,$B1067)</f>
        <v>1.2938806581663483E-3</v>
      </c>
      <c r="O1067" s="107">
        <f>O341/SUMIFS(O$3:O$722,$B$3:$B$722,$B1067)*SUMIFS(Calculations!$E$3:$E$53,Calculations!$A$3:$A$53,$B1067)</f>
        <v>1.3176318049993414E-3</v>
      </c>
      <c r="P1067" s="107">
        <f>P341/SUMIFS(P$3:P$722,$B$3:$B$722,$B1067)*SUMIFS(Calculations!$E$3:$E$53,Calculations!$A$3:$A$53,$B1067)</f>
        <v>1.3422712344379252E-3</v>
      </c>
      <c r="Q1067" s="107">
        <f>Q341/SUMIFS(Q$3:Q$722,$B$3:$B$722,$B1067)*SUMIFS(Calculations!$E$3:$E$53,Calculations!$A$3:$A$53,$B1067)</f>
        <v>1.3323876179576505E-3</v>
      </c>
      <c r="R1067" s="107">
        <f>R341/SUMIFS(R$3:R$722,$B$3:$B$722,$B1067)*SUMIFS(Calculations!$E$3:$E$53,Calculations!$A$3:$A$53,$B1067)</f>
        <v>1.3226484906601981E-3</v>
      </c>
    </row>
    <row r="1068" spans="2:18" ht="15.75" customHeight="1">
      <c r="B1068" s="107" t="s">
        <v>559</v>
      </c>
      <c r="C1068" s="107" t="s">
        <v>449</v>
      </c>
      <c r="D1068" s="107" t="s">
        <v>647</v>
      </c>
      <c r="E1068" s="107" t="str">
        <f t="shared" si="305"/>
        <v>nuclear</v>
      </c>
      <c r="F1068" s="107">
        <f>F342/SUMIFS(F$3:F$722,$B$3:$B$722,$B1068)*SUMIFS(Calculations!$E$3:$E$53,Calculations!$A$3:$A$53,$B1068)</f>
        <v>0.20411252212840708</v>
      </c>
      <c r="G1068" s="107">
        <f>G342/SUMIFS(G$3:G$722,$B$3:$B$722,$B1068)*SUMIFS(Calculations!$E$3:$E$53,Calculations!$A$3:$A$53,$B1068)</f>
        <v>0.21418996663319301</v>
      </c>
      <c r="H1068" s="107">
        <f>H342/SUMIFS(H$3:H$722,$B$3:$B$722,$B1068)*SUMIFS(Calculations!$E$3:$E$53,Calculations!$A$3:$A$53,$B1068)</f>
        <v>0.2253141794748261</v>
      </c>
      <c r="I1068" s="107">
        <f>I342/SUMIFS(I$3:I$722,$B$3:$B$722,$B1068)*SUMIFS(Calculations!$E$3:$E$53,Calculations!$A$3:$A$53,$B1068)</f>
        <v>0.23864243572863142</v>
      </c>
      <c r="J1068" s="107">
        <f>J342/SUMIFS(J$3:J$722,$B$3:$B$722,$B1068)*SUMIFS(Calculations!$E$3:$E$53,Calculations!$A$3:$A$53,$B1068)</f>
        <v>0.25364667510497535</v>
      </c>
      <c r="K1068" s="107">
        <f>K342/SUMIFS(K$3:K$722,$B$3:$B$722,$B1068)*SUMIFS(Calculations!$E$3:$E$53,Calculations!$A$3:$A$53,$B1068)</f>
        <v>0.27620010631980729</v>
      </c>
      <c r="L1068" s="107">
        <f>L342/SUMIFS(L$3:L$722,$B$3:$B$722,$B1068)*SUMIFS(Calculations!$E$3:$E$53,Calculations!$A$3:$A$53,$B1068)</f>
        <v>0.30315571953701703</v>
      </c>
      <c r="M1068" s="107">
        <f>M342/SUMIFS(M$3:M$722,$B$3:$B$722,$B1068)*SUMIFS(Calculations!$E$3:$E$53,Calculations!$A$3:$A$53,$B1068)</f>
        <v>0.3086104079998625</v>
      </c>
      <c r="N1068" s="107">
        <f>N342/SUMIFS(N$3:N$722,$B$3:$B$722,$B1068)*SUMIFS(Calculations!$E$3:$E$53,Calculations!$A$3:$A$53,$B1068)</f>
        <v>0.31426498576856199</v>
      </c>
      <c r="O1068" s="107">
        <f>O342/SUMIFS(O$3:O$722,$B$3:$B$722,$B1068)*SUMIFS(Calculations!$E$3:$E$53,Calculations!$A$3:$A$53,$B1068)</f>
        <v>0.32003379742390864</v>
      </c>
      <c r="P1068" s="107">
        <f>P342/SUMIFS(P$3:P$722,$B$3:$B$722,$B1068)*SUMIFS(Calculations!$E$3:$E$53,Calculations!$A$3:$A$53,$B1068)</f>
        <v>0.32601836013685276</v>
      </c>
      <c r="Q1068" s="107">
        <f>Q342/SUMIFS(Q$3:Q$722,$B$3:$B$722,$B1068)*SUMIFS(Calculations!$E$3:$E$53,Calculations!$A$3:$A$53,$B1068)</f>
        <v>0.32361777197370856</v>
      </c>
      <c r="R1068" s="107">
        <f>R342/SUMIFS(R$3:R$722,$B$3:$B$722,$B1068)*SUMIFS(Calculations!$E$3:$E$53,Calculations!$A$3:$A$53,$B1068)</f>
        <v>0.32125227815307317</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1.3496292474250127E-4</v>
      </c>
      <c r="G1070" s="107">
        <f>G344/SUMIFS(G$3:G$722,$B$3:$B$722,$B1070)*SUMIFS(Calculations!$E$3:$E$53,Calculations!$A$3:$A$53,$B1070)</f>
        <v>1.4162631496527519E-4</v>
      </c>
      <c r="H1070" s="107">
        <f>H344/SUMIFS(H$3:H$722,$B$3:$B$722,$B1070)*SUMIFS(Calculations!$E$3:$E$53,Calculations!$A$3:$A$53,$B1070)</f>
        <v>1.4898184751619038E-4</v>
      </c>
      <c r="I1070" s="107">
        <f>I344/SUMIFS(I$3:I$722,$B$3:$B$722,$B1070)*SUMIFS(Calculations!$E$3:$E$53,Calculations!$A$3:$A$53,$B1070)</f>
        <v>1.5779473379564884E-4</v>
      </c>
      <c r="J1070" s="107">
        <f>J344/SUMIFS(J$3:J$722,$B$3:$B$722,$B1070)*SUMIFS(Calculations!$E$3:$E$53,Calculations!$A$3:$A$53,$B1070)</f>
        <v>1.6771581070289531E-4</v>
      </c>
      <c r="K1070" s="107">
        <f>K344/SUMIFS(K$3:K$722,$B$3:$B$722,$B1070)*SUMIFS(Calculations!$E$3:$E$53,Calculations!$A$3:$A$53,$B1070)</f>
        <v>1.8262855102863407E-4</v>
      </c>
      <c r="L1070" s="107">
        <f>L344/SUMIFS(L$3:L$722,$B$3:$B$722,$B1070)*SUMIFS(Calculations!$E$3:$E$53,Calculations!$A$3:$A$53,$B1070)</f>
        <v>2.0045209443541036E-4</v>
      </c>
      <c r="M1070" s="107">
        <f>M344/SUMIFS(M$3:M$722,$B$3:$B$722,$B1070)*SUMIFS(Calculations!$E$3:$E$53,Calculations!$A$3:$A$53,$B1070)</f>
        <v>2.0405883399664943E-4</v>
      </c>
      <c r="N1070" s="107">
        <f>N344/SUMIFS(N$3:N$722,$B$3:$B$722,$B1070)*SUMIFS(Calculations!$E$3:$E$53,Calculations!$A$3:$A$53,$B1070)</f>
        <v>2.0779774401495543E-4</v>
      </c>
      <c r="O1070" s="107">
        <f>O344/SUMIFS(O$3:O$722,$B$3:$B$722,$B1070)*SUMIFS(Calculations!$E$3:$E$53,Calculations!$A$3:$A$53,$B1070)</f>
        <v>2.1161218756391323E-4</v>
      </c>
      <c r="P1070" s="107">
        <f>P344/SUMIFS(P$3:P$722,$B$3:$B$722,$B1070)*SUMIFS(Calculations!$E$3:$E$53,Calculations!$A$3:$A$53,$B1070)</f>
        <v>2.1556928964967228E-4</v>
      </c>
      <c r="Q1070" s="107">
        <f>Q344/SUMIFS(Q$3:Q$722,$B$3:$B$722,$B1070)*SUMIFS(Calculations!$E$3:$E$53,Calculations!$A$3:$A$53,$B1070)</f>
        <v>2.1398197694478909E-4</v>
      </c>
      <c r="R1070" s="107">
        <f>R344/SUMIFS(R$3:R$722,$B$3:$B$722,$B1070)*SUMIFS(Calculations!$E$3:$E$53,Calculations!$A$3:$A$53,$B1070)</f>
        <v>2.1241786925965442E-4</v>
      </c>
    </row>
    <row r="1071" spans="2:18" ht="15.75" customHeight="1">
      <c r="B1071" s="107" t="s">
        <v>559</v>
      </c>
      <c r="C1071" s="107" t="s">
        <v>449</v>
      </c>
      <c r="D1071" s="107" t="s">
        <v>650</v>
      </c>
      <c r="E1071" s="107" t="str">
        <f t="shared" si="305"/>
        <v>solar PV</v>
      </c>
      <c r="F1071" s="107">
        <f>F345/SUMIFS(F$3:F$722,$B$3:$B$722,$B1071)*SUMIFS(Calculations!$E$3:$E$53,Calculations!$A$3:$A$53,$B1071)</f>
        <v>9.0851506048317008E-5</v>
      </c>
      <c r="G1071" s="107">
        <f>G345/SUMIFS(G$3:G$722,$B$3:$B$722,$B1071)*SUMIFS(Calculations!$E$3:$E$53,Calculations!$A$3:$A$53,$B1071)</f>
        <v>1.3484549704681877E-4</v>
      </c>
      <c r="H1071" s="107">
        <f>H345/SUMIFS(H$3:H$722,$B$3:$B$722,$B1071)*SUMIFS(Calculations!$E$3:$E$53,Calculations!$A$3:$A$53,$B1071)</f>
        <v>1.834092494334283E-4</v>
      </c>
      <c r="I1071" s="107">
        <f>I345/SUMIFS(I$3:I$722,$B$3:$B$722,$B1071)*SUMIFS(Calculations!$E$3:$E$53,Calculations!$A$3:$A$53,$B1071)</f>
        <v>2.6546743360124781E-4</v>
      </c>
      <c r="J1071" s="107">
        <f>J345/SUMIFS(J$3:J$722,$B$3:$B$722,$B1071)*SUMIFS(Calculations!$E$3:$E$53,Calculations!$A$3:$A$53,$B1071)</f>
        <v>3.5784415675215196E-4</v>
      </c>
      <c r="K1071" s="107">
        <f>K345/SUMIFS(K$3:K$722,$B$3:$B$722,$B1071)*SUMIFS(Calculations!$E$3:$E$53,Calculations!$A$3:$A$53,$B1071)</f>
        <v>5.4770041836834716E-4</v>
      </c>
      <c r="L1071" s="107">
        <f>L345/SUMIFS(L$3:L$722,$B$3:$B$722,$B1071)*SUMIFS(Calculations!$E$3:$E$53,Calculations!$A$3:$A$53,$B1071)</f>
        <v>7.7461453650155517E-4</v>
      </c>
      <c r="M1071" s="107">
        <f>M345/SUMIFS(M$3:M$722,$B$3:$B$722,$B1071)*SUMIFS(Calculations!$E$3:$E$53,Calculations!$A$3:$A$53,$B1071)</f>
        <v>1.1664503902918595E-3</v>
      </c>
      <c r="N1071" s="107">
        <f>N345/SUMIFS(N$3:N$722,$B$3:$B$722,$B1071)*SUMIFS(Calculations!$E$3:$E$53,Calculations!$A$3:$A$53,$B1071)</f>
        <v>1.5726452303664051E-3</v>
      </c>
      <c r="O1071" s="107">
        <f>O345/SUMIFS(O$3:O$722,$B$3:$B$722,$B1071)*SUMIFS(Calculations!$E$3:$E$53,Calculations!$A$3:$A$53,$B1071)</f>
        <v>2.4125088554202952E-3</v>
      </c>
      <c r="P1071" s="107">
        <f>P345/SUMIFS(P$3:P$722,$B$3:$B$722,$B1071)*SUMIFS(Calculations!$E$3:$E$53,Calculations!$A$3:$A$53,$B1071)</f>
        <v>3.2837830163295473E-3</v>
      </c>
      <c r="Q1071" s="107">
        <f>Q345/SUMIFS(Q$3:Q$722,$B$3:$B$722,$B1071)*SUMIFS(Calculations!$E$3:$E$53,Calculations!$A$3:$A$53,$B1071)</f>
        <v>4.7305502185248224E-3</v>
      </c>
      <c r="R1071" s="107">
        <f>R345/SUMIFS(R$3:R$722,$B$3:$B$722,$B1071)*SUMIFS(Calculations!$E$3:$E$53,Calculations!$A$3:$A$53,$B1071)</f>
        <v>6.1561670441148911E-3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6.8226792833579923E-3</v>
      </c>
      <c r="G1073" s="107">
        <f>G347/SUMIFS(G$3:G$722,$B$3:$B$722,$B1073)*SUMIFS(Calculations!$E$3:$E$53,Calculations!$A$3:$A$53,$B1073)</f>
        <v>7.1595287758223734E-3</v>
      </c>
      <c r="H1073" s="107">
        <f>H347/SUMIFS(H$3:H$722,$B$3:$B$722,$B1073)*SUMIFS(Calculations!$E$3:$E$53,Calculations!$A$3:$A$53,$B1073)</f>
        <v>7.5313676331825183E-3</v>
      </c>
      <c r="I1073" s="107">
        <f>I347/SUMIFS(I$3:I$722,$B$3:$B$722,$B1073)*SUMIFS(Calculations!$E$3:$E$53,Calculations!$A$3:$A$53,$B1073)</f>
        <v>7.9768788655010647E-3</v>
      </c>
      <c r="J1073" s="107">
        <f>J347/SUMIFS(J$3:J$722,$B$3:$B$722,$B1073)*SUMIFS(Calculations!$E$3:$E$53,Calculations!$A$3:$A$53,$B1073)</f>
        <v>8.4784116277218484E-3</v>
      </c>
      <c r="K1073" s="107">
        <f>K347/SUMIFS(K$3:K$722,$B$3:$B$722,$B1073)*SUMIFS(Calculations!$E$3:$E$53,Calculations!$A$3:$A$53,$B1073)</f>
        <v>9.1865811741190882E-3</v>
      </c>
      <c r="L1073" s="107">
        <f>L347/SUMIFS(L$3:L$722,$B$3:$B$722,$B1073)*SUMIFS(Calculations!$E$3:$E$53,Calculations!$A$3:$A$53,$B1073)</f>
        <v>1.0032977636061303E-2</v>
      </c>
      <c r="M1073" s="107">
        <f>M347/SUMIFS(M$3:M$722,$B$3:$B$722,$B1073)*SUMIFS(Calculations!$E$3:$E$53,Calculations!$A$3:$A$53,$B1073)</f>
        <v>1.0162459866282237E-2</v>
      </c>
      <c r="N1073" s="107">
        <f>N347/SUMIFS(N$3:N$722,$B$3:$B$722,$B1073)*SUMIFS(Calculations!$E$3:$E$53,Calculations!$A$3:$A$53,$B1073)</f>
        <v>1.0296687026171581E-2</v>
      </c>
      <c r="O1073" s="107">
        <f>O347/SUMIFS(O$3:O$722,$B$3:$B$722,$B1073)*SUMIFS(Calculations!$E$3:$E$53,Calculations!$A$3:$A$53,$B1073)</f>
        <v>1.0480609931494906E-2</v>
      </c>
      <c r="P1073" s="107">
        <f>P347/SUMIFS(P$3:P$722,$B$3:$B$722,$B1073)*SUMIFS(Calculations!$E$3:$E$53,Calculations!$A$3:$A$53,$B1073)</f>
        <v>1.0671411473825406E-2</v>
      </c>
      <c r="Q1073" s="107">
        <f>Q347/SUMIFS(Q$3:Q$722,$B$3:$B$722,$B1073)*SUMIFS(Calculations!$E$3:$E$53,Calculations!$A$3:$A$53,$B1073)</f>
        <v>1.0539944333419598E-2</v>
      </c>
      <c r="R1073" s="107">
        <f>R347/SUMIFS(R$3:R$722,$B$3:$B$722,$B1073)*SUMIFS(Calculations!$E$3:$E$53,Calculations!$A$3:$A$53,$B1073)</f>
        <v>1.0410399119033794E-2</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v>
      </c>
      <c r="H1449" s="95">
        <f t="shared" si="312"/>
        <v>1.0000000000000002</v>
      </c>
      <c r="I1449" s="95">
        <f t="shared" si="312"/>
        <v>1.0000000000000002</v>
      </c>
      <c r="J1449" s="95">
        <f t="shared" si="312"/>
        <v>1</v>
      </c>
      <c r="K1449" s="95">
        <f t="shared" si="312"/>
        <v>1.0000000000000004</v>
      </c>
      <c r="L1449" s="95">
        <f t="shared" si="312"/>
        <v>1</v>
      </c>
      <c r="M1449" s="95">
        <f t="shared" si="312"/>
        <v>1</v>
      </c>
      <c r="N1449" s="95">
        <f t="shared" si="312"/>
        <v>1.0000000000000002</v>
      </c>
      <c r="O1449" s="95">
        <f t="shared" si="312"/>
        <v>1.0000000000000002</v>
      </c>
      <c r="P1449" s="95">
        <f t="shared" si="312"/>
        <v>1.0000000000000002</v>
      </c>
      <c r="Q1449" s="95">
        <f t="shared" si="312"/>
        <v>1.0000000000000002</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5429687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AL</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2856.8809999999999</v>
      </c>
      <c r="R12" s="91">
        <f t="shared" si="2"/>
        <v>0.18802474172014166</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6058.2710999999999</v>
      </c>
      <c r="R13" s="91">
        <f t="shared" si="2"/>
        <v>0.39872324358210881</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4929.8788349999995</v>
      </c>
      <c r="R27" s="91">
        <f t="shared" si="2"/>
        <v>0.32445845474924151</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1349.1449689999999</v>
      </c>
      <c r="R45" s="91">
        <f t="shared" si="2"/>
        <v>8.8793559948508016E-2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15194.175904</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f t="shared" si="8"/>
        <v>1162.2706949999999</v>
      </c>
      <c r="M213" s="91" t="str">
        <f t="shared" si="9"/>
        <v>MS</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f t="shared" si="8"/>
        <v>1837.7293050000001</v>
      </c>
      <c r="M214" s="91" t="str">
        <f t="shared" si="9"/>
        <v>MS</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f t="shared" si="8"/>
        <v>1929.878835</v>
      </c>
      <c r="M216" s="91" t="str">
        <f t="shared" si="9"/>
        <v>MS</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f t="shared" si="8"/>
        <v>1349.1449689999999</v>
      </c>
      <c r="M219" s="91" t="str">
        <f t="shared" si="9"/>
        <v>TN</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f t="shared" si="8"/>
        <v>992.15309999999999</v>
      </c>
      <c r="M220" s="91" t="str">
        <f t="shared" si="9"/>
        <v>GA</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f t="shared" si="8"/>
        <v>2856.8809999999999</v>
      </c>
      <c r="M221" s="91" t="str">
        <f t="shared" si="9"/>
        <v>FL</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f t="shared" si="8"/>
        <v>5066.1180000000004</v>
      </c>
      <c r="M222" s="91" t="str">
        <f t="shared" si="9"/>
        <v>GA</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15194.175904</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9" t="s">
        <v>678</v>
      </c>
      <c r="C146" s="200"/>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200"/>
      <c r="AB146" s="200"/>
      <c r="AC146" s="200"/>
      <c r="AD146" s="200"/>
      <c r="AE146" s="200"/>
      <c r="AF146" s="200"/>
      <c r="AG146" s="200"/>
      <c r="AH146" s="200"/>
      <c r="AI146" s="200"/>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0.18802474172014166</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0.39872324358210881</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0.32445845474924151</v>
      </c>
      <c r="D28" s="91">
        <f t="shared" si="0"/>
        <v>0.32445845474924151</v>
      </c>
      <c r="E28" s="91">
        <f t="shared" si="1"/>
        <v>1</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8.8793559948508016E-2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0.32445845474924151</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0.11834069354492043</v>
      </c>
      <c r="C60" s="91">
        <f>SUMIFS('ReEDs Generation Data'!H$729:H$1448,'ReEDs Generation Data'!$E$729:$E$1448,Calculations!$A60)</f>
        <v>8.0741237467020943E-2</v>
      </c>
      <c r="D60" s="91">
        <f>SUMIFS('ReEDs Generation Data'!I$729:I$1448,'ReEDs Generation Data'!$E$729:$E$1448,Calculations!$A60)</f>
        <v>0.10971478802654813</v>
      </c>
      <c r="E60" s="91">
        <f>SUMIFS('ReEDs Generation Data'!J$729:J$1448,'ReEDs Generation Data'!$E$729:$E$1448,Calculations!$A60)</f>
        <v>0.14233166452557494</v>
      </c>
      <c r="F60" s="91">
        <f>SUMIFS('ReEDs Generation Data'!K$729:K$1448,'ReEDs Generation Data'!$E$729:$E$1448,Calculations!$A60)</f>
        <v>0.19099672691084202</v>
      </c>
      <c r="G60" s="91">
        <f>SUMIFS('ReEDs Generation Data'!L$729:L$1448,'ReEDs Generation Data'!$E$729:$E$1448,Calculations!$A60)</f>
        <v>0.24916067484200916</v>
      </c>
      <c r="H60" s="91">
        <f>SUMIFS('ReEDs Generation Data'!M$729:M$1448,'ReEDs Generation Data'!$E$729:$E$1448,Calculations!$A60)</f>
        <v>0.26058306771802203</v>
      </c>
      <c r="I60" s="91">
        <f>SUMIFS('ReEDs Generation Data'!N$729:N$1448,'ReEDs Generation Data'!$E$729:$E$1448,Calculations!$A60)</f>
        <v>0.27242403888658617</v>
      </c>
      <c r="J60" s="91">
        <f>SUMIFS('ReEDs Generation Data'!O$729:O$1448,'ReEDs Generation Data'!$E$729:$E$1448,Calculations!$A60)</f>
        <v>0.27428555793379472</v>
      </c>
      <c r="K60" s="91">
        <f>SUMIFS('ReEDs Generation Data'!P$729:P$1448,'ReEDs Generation Data'!$E$729:$E$1448,Calculations!$A60)</f>
        <v>0.27621669698719653</v>
      </c>
      <c r="L60" s="91">
        <f>SUMIFS('ReEDs Generation Data'!Q$729:Q$1448,'ReEDs Generation Data'!$E$729:$E$1448,Calculations!$A60)</f>
        <v>0.27810547167645622</v>
      </c>
      <c r="M60" s="91">
        <f>SUMIFS('ReEDs Generation Data'!R$729:R$1448,'ReEDs Generation Data'!$E$729:$E$1448,Calculations!$A60)</f>
        <v>0.27996663425511531</v>
      </c>
    </row>
    <row r="61" spans="1:33" ht="15.75" customHeight="1">
      <c r="A61" s="111" t="s">
        <v>634</v>
      </c>
      <c r="B61" s="91">
        <f>SUMIFS('ReEDs Generation Data'!G$729:G$1448,'ReEDs Generation Data'!$E$729:$E$1448,Calculations!$A61)</f>
        <v>0.65909820638752559</v>
      </c>
      <c r="C61" s="91">
        <f>SUMIFS('ReEDs Generation Data'!H$729:H$1448,'ReEDs Generation Data'!$E$729:$E$1448,Calculations!$A61)</f>
        <v>0.68510264975349577</v>
      </c>
      <c r="D61" s="91">
        <f>SUMIFS('ReEDs Generation Data'!I$729:I$1448,'ReEDs Generation Data'!$E$729:$E$1448,Calculations!$A61)</f>
        <v>0.64223335132102821</v>
      </c>
      <c r="E61" s="91">
        <f>SUMIFS('ReEDs Generation Data'!J$729:J$1448,'ReEDs Generation Data'!$E$729:$E$1448,Calculations!$A61)</f>
        <v>0.59397338367574626</v>
      </c>
      <c r="F61" s="91">
        <f>SUMIFS('ReEDs Generation Data'!K$729:K$1448,'ReEDs Generation Data'!$E$729:$E$1448,Calculations!$A61)</f>
        <v>0.5217490953398688</v>
      </c>
      <c r="G61" s="91">
        <f>SUMIFS('ReEDs Generation Data'!L$729:L$1448,'ReEDs Generation Data'!$E$729:$E$1448,Calculations!$A61)</f>
        <v>0.43542741937289503</v>
      </c>
      <c r="H61" s="91">
        <f>SUMIFS('ReEDs Generation Data'!M$729:M$1448,'ReEDs Generation Data'!$E$729:$E$1448,Calculations!$A61)</f>
        <v>0.41800295536050303</v>
      </c>
      <c r="I61" s="91">
        <f>SUMIFS('ReEDs Generation Data'!N$729:N$1448,'ReEDs Generation Data'!$E$729:$E$1448,Calculations!$A61)</f>
        <v>0.39993996468613274</v>
      </c>
      <c r="J61" s="91">
        <f>SUMIFS('ReEDs Generation Data'!O$729:O$1448,'ReEDs Generation Data'!$E$729:$E$1448,Calculations!$A61)</f>
        <v>0.39125828186281836</v>
      </c>
      <c r="K61" s="91">
        <f>SUMIFS('ReEDs Generation Data'!P$729:P$1448,'ReEDs Generation Data'!$E$729:$E$1448,Calculations!$A61)</f>
        <v>0.38225190786170815</v>
      </c>
      <c r="L61" s="91">
        <f>SUMIFS('ReEDs Generation Data'!Q$729:Q$1448,'ReEDs Generation Data'!$E$729:$E$1448,Calculations!$A61)</f>
        <v>0.38145989220298848</v>
      </c>
      <c r="M61" s="91">
        <f>SUMIFS('ReEDs Generation Data'!R$729:R$1448,'ReEDs Generation Data'!$E$729:$E$1448,Calculations!$A61)</f>
        <v>0.38067945506874296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0.21418996663319301</v>
      </c>
      <c r="C62" s="91">
        <f>SUMIFS('ReEDs Generation Data'!H$729:H$1448,'ReEDs Generation Data'!$E$729:$E$1448,Calculations!$A62)</f>
        <v>0.2253141794748261</v>
      </c>
      <c r="D62" s="91">
        <f>SUMIFS('ReEDs Generation Data'!I$729:I$1448,'ReEDs Generation Data'!$E$729:$E$1448,Calculations!$A62)</f>
        <v>0.23864243572863142</v>
      </c>
      <c r="E62" s="91">
        <f>SUMIFS('ReEDs Generation Data'!J$729:J$1448,'ReEDs Generation Data'!$E$729:$E$1448,Calculations!$A62)</f>
        <v>0.25364667510497535</v>
      </c>
      <c r="F62" s="91">
        <f>SUMIFS('ReEDs Generation Data'!K$729:K$1448,'ReEDs Generation Data'!$E$729:$E$1448,Calculations!$A62)</f>
        <v>0.27620010631980729</v>
      </c>
      <c r="G62" s="91">
        <f>SUMIFS('ReEDs Generation Data'!L$729:L$1448,'ReEDs Generation Data'!$E$729:$E$1448,Calculations!$A62)</f>
        <v>0.30315571953701703</v>
      </c>
      <c r="H62" s="91">
        <f>SUMIFS('ReEDs Generation Data'!M$729:M$1448,'ReEDs Generation Data'!$E$729:$E$1448,Calculations!$A62)</f>
        <v>0.3086104079998625</v>
      </c>
      <c r="I62" s="91">
        <f>SUMIFS('ReEDs Generation Data'!N$729:N$1448,'ReEDs Generation Data'!$E$729:$E$1448,Calculations!$A62)</f>
        <v>0.31426498576856199</v>
      </c>
      <c r="J62" s="91">
        <f>SUMIFS('ReEDs Generation Data'!O$729:O$1448,'ReEDs Generation Data'!$E$729:$E$1448,Calculations!$A62)</f>
        <v>0.32003379742390864</v>
      </c>
      <c r="K62" s="91">
        <f>SUMIFS('ReEDs Generation Data'!P$729:P$1448,'ReEDs Generation Data'!$E$729:$E$1448,Calculations!$A62)</f>
        <v>0.32601836013685276</v>
      </c>
      <c r="L62" s="91">
        <f>SUMIFS('ReEDs Generation Data'!Q$729:Q$1448,'ReEDs Generation Data'!$E$729:$E$1448,Calculations!$A62)</f>
        <v>0.32361777197370856</v>
      </c>
      <c r="M62" s="91">
        <f>SUMIFS('ReEDs Generation Data'!R$729:R$1448,'ReEDs Generation Data'!$E$729:$E$1448,Calculations!$A62)</f>
        <v>0.32125227815307317</v>
      </c>
    </row>
    <row r="63" spans="1:33" ht="15.75" customHeight="1">
      <c r="A63" s="111" t="s">
        <v>101</v>
      </c>
      <c r="B63" s="91">
        <f>SUMIFS('ReEDs Generation Data'!G$729:G$1448,'ReEDs Generation Data'!$E$729:$E$1448,Calculations!$A63)</f>
        <v>0</v>
      </c>
      <c r="C63" s="91">
        <f>SUMIFS('ReEDs Generation Data'!H$729:H$1448,'ReEDs Generation Data'!$E$729:$E$1448,Calculations!$A63)</f>
        <v>0</v>
      </c>
      <c r="D63" s="91">
        <f>SUMIFS('ReEDs Generation Data'!I$729:I$1448,'ReEDs Generation Data'!$E$729:$E$1448,Calculations!$A63)</f>
        <v>0</v>
      </c>
      <c r="E63" s="91">
        <f>SUMIFS('ReEDs Generation Data'!J$729:J$1448,'ReEDs Generation Data'!$E$729:$E$1448,Calculations!$A63)</f>
        <v>0</v>
      </c>
      <c r="F63" s="91">
        <f>SUMIFS('ReEDs Generation Data'!K$729:K$1448,'ReEDs Generation Data'!$E$729:$E$1448,Calculations!$A63)</f>
        <v>0</v>
      </c>
      <c r="G63" s="91">
        <f>SUMIFS('ReEDs Generation Data'!L$729:L$1448,'ReEDs Generation Data'!$E$729:$E$1448,Calculations!$A63)</f>
        <v>0</v>
      </c>
      <c r="H63" s="91">
        <f>SUMIFS('ReEDs Generation Data'!M$729:M$1448,'ReEDs Generation Data'!$E$729:$E$1448,Calculations!$A63)</f>
        <v>0</v>
      </c>
      <c r="I63" s="91">
        <f>SUMIFS('ReEDs Generation Data'!N$729:N$1448,'ReEDs Generation Data'!$E$729:$E$1448,Calculations!$A63)</f>
        <v>0</v>
      </c>
      <c r="J63" s="91">
        <f>SUMIFS('ReEDs Generation Data'!O$729:O$1448,'ReEDs Generation Data'!$E$729:$E$1448,Calculations!$A63)</f>
        <v>0</v>
      </c>
      <c r="K63" s="91">
        <f>SUMIFS('ReEDs Generation Data'!P$729:P$1448,'ReEDs Generation Data'!$E$729:$E$1448,Calculations!$A63)</f>
        <v>0</v>
      </c>
      <c r="L63" s="91">
        <f>SUMIFS('ReEDs Generation Data'!Q$729:Q$1448,'ReEDs Generation Data'!$E$729:$E$1448,Calculations!$A63)</f>
        <v>0</v>
      </c>
      <c r="M63" s="91">
        <f>SUMIFS('ReEDs Generation Data'!R$729:R$1448,'ReEDs Generation Data'!$E$729:$E$1448,Calculations!$A63)</f>
        <v>0</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7.2943742728691918E-3</v>
      </c>
      <c r="C65" s="91">
        <f>SUMIFS('ReEDs Generation Data'!H$729:H$1448,'ReEDs Generation Data'!$E$729:$E$1448,Calculations!$A65)</f>
        <v>7.7147768826159469E-3</v>
      </c>
      <c r="D65" s="91">
        <f>SUMIFS('ReEDs Generation Data'!I$729:I$1448,'ReEDs Generation Data'!$E$729:$E$1448,Calculations!$A65)</f>
        <v>8.2423462991023117E-3</v>
      </c>
      <c r="E65" s="91">
        <f>SUMIFS('ReEDs Generation Data'!J$729:J$1448,'ReEDs Generation Data'!$E$729:$E$1448,Calculations!$A65)</f>
        <v>8.8362557844740008E-3</v>
      </c>
      <c r="F65" s="91">
        <f>SUMIFS('ReEDs Generation Data'!K$729:K$1448,'ReEDs Generation Data'!$E$729:$E$1448,Calculations!$A65)</f>
        <v>9.734281592487435E-3</v>
      </c>
      <c r="G65" s="91">
        <f>SUMIFS('ReEDs Generation Data'!L$729:L$1448,'ReEDs Generation Data'!$E$729:$E$1448,Calculations!$A65)</f>
        <v>1.0807592172562858E-2</v>
      </c>
      <c r="H65" s="91">
        <f>SUMIFS('ReEDs Generation Data'!M$729:M$1448,'ReEDs Generation Data'!$E$729:$E$1448,Calculations!$A65)</f>
        <v>1.1328910256574096E-2</v>
      </c>
      <c r="I65" s="91">
        <f>SUMIFS('ReEDs Generation Data'!N$729:N$1448,'ReEDs Generation Data'!$E$729:$E$1448,Calculations!$A65)</f>
        <v>1.1869332256537987E-2</v>
      </c>
      <c r="J65" s="91">
        <f>SUMIFS('ReEDs Generation Data'!O$729:O$1448,'ReEDs Generation Data'!$E$729:$E$1448,Calculations!$A65)</f>
        <v>1.2893118786915202E-2</v>
      </c>
      <c r="K65" s="91">
        <f>SUMIFS('ReEDs Generation Data'!P$729:P$1448,'ReEDs Generation Data'!$E$729:$E$1448,Calculations!$A65)</f>
        <v>1.3955194490154954E-2</v>
      </c>
      <c r="L65" s="91">
        <f>SUMIFS('ReEDs Generation Data'!Q$729:Q$1448,'ReEDs Generation Data'!$E$729:$E$1448,Calculations!$A65)</f>
        <v>1.527049455194442E-2</v>
      </c>
      <c r="M65" s="91">
        <f>SUMIFS('ReEDs Generation Data'!R$729:R$1448,'ReEDs Generation Data'!$E$729:$E$1448,Calculations!$A65)</f>
        <v>1.6566566163148687E-2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9.3513284652659359E-4</v>
      </c>
      <c r="C70" s="91">
        <f>SUMIFS('ReEDs Generation Data'!H$729:H$1448,'ReEDs Generation Data'!$E$729:$E$1448,Calculations!$A70)</f>
        <v>9.781745745251686E-4</v>
      </c>
      <c r="D70" s="91">
        <f>SUMIFS('ReEDs Generation Data'!I$729:I$1448,'ReEDs Generation Data'!$E$729:$E$1448,Calculations!$A70)</f>
        <v>1.0092838908944957E-3</v>
      </c>
      <c r="E70" s="91">
        <f>SUMIFS('ReEDs Generation Data'!J$729:J$1448,'ReEDs Generation Data'!$E$729:$E$1448,Calculations!$A70)</f>
        <v>1.0443050985267043E-3</v>
      </c>
      <c r="F70" s="91">
        <f>SUMIFS('ReEDs Generation Data'!K$729:K$1448,'ReEDs Generation Data'!$E$729:$E$1448,Calculations!$A70)</f>
        <v>1.1371612859660731E-3</v>
      </c>
      <c r="G70" s="91">
        <f>SUMIFS('ReEDs Generation Data'!L$729:L$1448,'ReEDs Generation Data'!$E$729:$E$1448,Calculations!$A70)</f>
        <v>1.2481419810806286E-3</v>
      </c>
      <c r="H70" s="91">
        <f>SUMIFS('ReEDs Generation Data'!M$729:M$1448,'ReEDs Generation Data'!$E$729:$E$1448,Calculations!$A70)</f>
        <v>1.2705998310416692E-3</v>
      </c>
      <c r="I70" s="91">
        <f>SUMIFS('ReEDs Generation Data'!N$729:N$1448,'ReEDs Generation Data'!$E$729:$E$1448,Calculations!$A70)</f>
        <v>1.2938806581663483E-3</v>
      </c>
      <c r="J70" s="91">
        <f>SUMIFS('ReEDs Generation Data'!O$729:O$1448,'ReEDs Generation Data'!$E$729:$E$1448,Calculations!$A70)</f>
        <v>1.3176318049993414E-3</v>
      </c>
      <c r="K70" s="91">
        <f>SUMIFS('ReEDs Generation Data'!P$729:P$1448,'ReEDs Generation Data'!$E$729:$E$1448,Calculations!$A70)</f>
        <v>1.3422712344379252E-3</v>
      </c>
      <c r="L70" s="91">
        <f>SUMIFS('ReEDs Generation Data'!Q$729:Q$1448,'ReEDs Generation Data'!$E$729:$E$1448,Calculations!$A70)</f>
        <v>1.3323876179576505E-3</v>
      </c>
      <c r="M70" s="91">
        <f>SUMIFS('ReEDs Generation Data'!R$729:R$1448,'ReEDs Generation Data'!$E$729:$E$1448,Calculations!$A70)</f>
        <v>1.3226484906601981E-3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1.4162631496527519E-4</v>
      </c>
      <c r="C73" s="91">
        <f>SUMIFS('ReEDs Generation Data'!H$729:H$1448,'ReEDs Generation Data'!$E$729:$E$1448,Calculations!$A73)</f>
        <v>1.4898184751619038E-4</v>
      </c>
      <c r="D73" s="91">
        <f>SUMIFS('ReEDs Generation Data'!I$729:I$1448,'ReEDs Generation Data'!$E$729:$E$1448,Calculations!$A73)</f>
        <v>1.5779473379564884E-4</v>
      </c>
      <c r="E73" s="91">
        <f>SUMIFS('ReEDs Generation Data'!J$729:J$1448,'ReEDs Generation Data'!$E$729:$E$1448,Calculations!$A73)</f>
        <v>1.6771581070289531E-4</v>
      </c>
      <c r="F73" s="91">
        <f>SUMIFS('ReEDs Generation Data'!K$729:K$1448,'ReEDs Generation Data'!$E$729:$E$1448,Calculations!$A73)</f>
        <v>1.8262855102863407E-4</v>
      </c>
      <c r="G73" s="91">
        <f>SUMIFS('ReEDs Generation Data'!L$729:L$1448,'ReEDs Generation Data'!$E$729:$E$1448,Calculations!$A73)</f>
        <v>2.0045209443541036E-4</v>
      </c>
      <c r="H73" s="91">
        <f>SUMIFS('ReEDs Generation Data'!M$729:M$1448,'ReEDs Generation Data'!$E$729:$E$1448,Calculations!$A73)</f>
        <v>2.0405883399664943E-4</v>
      </c>
      <c r="I73" s="91">
        <f>SUMIFS('ReEDs Generation Data'!N$729:N$1448,'ReEDs Generation Data'!$E$729:$E$1448,Calculations!$A73)</f>
        <v>2.0779774401495543E-4</v>
      </c>
      <c r="J73" s="91">
        <f>SUMIFS('ReEDs Generation Data'!O$729:O$1448,'ReEDs Generation Data'!$E$729:$E$1448,Calculations!$A73)</f>
        <v>2.1161218756391323E-4</v>
      </c>
      <c r="K73" s="91">
        <f>SUMIFS('ReEDs Generation Data'!P$729:P$1448,'ReEDs Generation Data'!$E$729:$E$1448,Calculations!$A73)</f>
        <v>2.1556928964967228E-4</v>
      </c>
      <c r="L73" s="91">
        <f>SUMIFS('ReEDs Generation Data'!Q$729:Q$1448,'ReEDs Generation Data'!$E$729:$E$1448,Calculations!$A73)</f>
        <v>2.1398197694478909E-4</v>
      </c>
      <c r="M73" s="91">
        <f>SUMIFS('ReEDs Generation Data'!R$729:R$1448,'ReEDs Generation Data'!$E$729:$E$1448,Calculations!$A73)</f>
        <v>2.1241786925965442E-4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C4" sqref="C4"/>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BZ395" sqref="BZ395"/>
    </sheetView>
  </sheetViews>
  <sheetFormatPr defaultRowHeight="14.75"/>
  <cols>
    <col min="10" max="10" width="13.26953125" style="156" bestFit="1" customWidth="1"/>
    <col min="11" max="11" width="14.26953125" style="168" bestFit="1" customWidth="1"/>
    <col min="12" max="77" width="0" hidden="1" customWidth="1"/>
    <col min="78" max="78" width="14.26953125" style="180"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0"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0"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0"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8">
        <v>7211.2</v>
      </c>
      <c r="K351" s="179">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8">
        <v>4655.7</v>
      </c>
      <c r="K352" s="179">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1">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8">
        <v>4125.5</v>
      </c>
      <c r="K353" s="179">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1">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8">
        <v>58158</v>
      </c>
      <c r="K354" s="179">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1">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8">
        <v>616567.1</v>
      </c>
      <c r="K355" s="179">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1">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8">
        <v>2234796.5</v>
      </c>
      <c r="K356" s="179">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1">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8">
        <v>2606460.7999999998</v>
      </c>
      <c r="K357" s="179">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1">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8">
        <v>2531478.2000000002</v>
      </c>
      <c r="K358" s="179">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1">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L84"/>
  <sheetViews>
    <sheetView topLeftCell="A36" workbookViewId="0">
      <selection activeCell="I47" sqref="I47"/>
    </sheetView>
  </sheetViews>
  <sheetFormatPr defaultRowHeight="14.75"/>
  <cols>
    <col min="3" max="4" width="15.26953125" bestFit="1" customWidth="1"/>
    <col min="5" max="5" width="15.04296875" bestFit="1" customWidth="1"/>
    <col min="6" max="6" width="18.6796875" bestFit="1" customWidth="1"/>
    <col min="7" max="7" width="14.26953125" bestFit="1" customWidth="1"/>
    <col min="8" max="8" width="15.453125" customWidth="1"/>
    <col min="9" max="9" width="16.2265625" customWidth="1"/>
    <col min="10" max="10" width="14" bestFit="1" customWidth="1"/>
    <col min="11" max="11" width="10.54296875" bestFit="1" customWidth="1"/>
  </cols>
  <sheetData>
    <row r="1" spans="1:12">
      <c r="E1" t="s">
        <v>439</v>
      </c>
      <c r="F1" t="s">
        <v>427</v>
      </c>
    </row>
    <row r="2" spans="1:12">
      <c r="B2" s="1">
        <v>2024</v>
      </c>
      <c r="C2" s="182" t="s">
        <v>848</v>
      </c>
      <c r="D2" s="183" t="s">
        <v>849</v>
      </c>
      <c r="E2" s="184" t="s">
        <v>1049</v>
      </c>
      <c r="F2" s="165" t="s">
        <v>1050</v>
      </c>
      <c r="G2" s="185" t="s">
        <v>1051</v>
      </c>
      <c r="H2" s="171" t="s">
        <v>1052</v>
      </c>
      <c r="I2" s="171" t="s">
        <v>1053</v>
      </c>
      <c r="J2" s="156" t="s">
        <v>1054</v>
      </c>
      <c r="K2" s="156" t="s">
        <v>1055</v>
      </c>
    </row>
    <row r="3" spans="1:12">
      <c r="A3" t="str">
        <f>INDEX(About!K:K,MATCH(B3,About!L:L,0))</f>
        <v>Alabama</v>
      </c>
      <c r="B3" s="85" t="s">
        <v>536</v>
      </c>
      <c r="C3" s="174">
        <f>SUM(SUMIFS(Cambium22_MidCase_annual_state!J:J,Cambium22_MidCase_annual_state!$A:$A,$B3,Cambium22_MidCase_annual_state!$B:$B,$B$2),SUMIFS(Cambium22_MidCase_annual_state!BZ:BZ,Cambium22_MidCase_annual_state!$A:$A,$B3,Cambium22_MidCase_annual_state!$B:$B,$B$2))</f>
        <v>7001347</v>
      </c>
      <c r="D3" s="174">
        <f>SUMIFS(Cambium22_MidCase_annual_state!K:K,Cambium22_MidCase_annual_state!$A:$A,$B3,Cambium22_MidCase_annual_state!$B:$B,$B$2)</f>
        <v>57492184</v>
      </c>
      <c r="E3">
        <f>SUMIFS('EIA_State Elec Profiles'!$C:$C,'EIA_State Elec Profiles'!$A:$A,$A3,'EIA_State Elec Profiles'!$B:$B,E$1)</f>
        <v>0</v>
      </c>
      <c r="F3">
        <f>SUMIFS('EIA_State Elec Profiles'!$C:$C,'EIA_State Elec Profiles'!$A:$A,$A3,'EIA_State Elec Profiles'!$B:$B,F$1)</f>
        <v>47230739</v>
      </c>
      <c r="G3" t="b">
        <f>IF(E3&gt;0,TRUE,FALSE)</f>
        <v>0</v>
      </c>
      <c r="H3" s="174">
        <f>IF(G3=TRUE,D3+E3,C3)</f>
        <v>7001347</v>
      </c>
      <c r="I3" s="174">
        <f>IF(G3=FALSE,C3+F3,D3)</f>
        <v>54232086</v>
      </c>
      <c r="J3" s="174">
        <f>I3-H3</f>
        <v>47230739</v>
      </c>
      <c r="K3" s="160">
        <f>IF(J3&gt;0,J3/F3,J3/E3*-1)</f>
        <v>1</v>
      </c>
      <c r="L3" s="160"/>
    </row>
    <row r="4" spans="1:12">
      <c r="A4" t="str">
        <f>INDEX(About!K:K,MATCH(B4,About!L:L,0))</f>
        <v>Alaska</v>
      </c>
      <c r="B4" s="85" t="s">
        <v>537</v>
      </c>
      <c r="C4" s="174">
        <f>SUM(SUMIFS(Cambium22_MidCase_annual_state!J:J,Cambium22_MidCase_annual_state!$A:$A,$B4,Cambium22_MidCase_annual_state!$B:$B,$B$2),SUMIFS(Cambium22_MidCase_annual_state!BZ:BZ,Cambium22_MidCase_annual_state!$A:$A,$B4,Cambium22_MidCase_annual_state!$B:$B,$B$2))</f>
        <v>0</v>
      </c>
      <c r="D4" s="174">
        <f>SUMIFS(Cambium22_MidCase_annual_state!K:K,Cambium22_MidCase_annual_state!$A:$A,$B4,Cambium22_MidCase_annual_state!$B:$B,$B$2)</f>
        <v>0</v>
      </c>
      <c r="E4">
        <f>SUMIFS('EIA_State Elec Profiles'!$C:$C,'EIA_State Elec Profiles'!$A:$A,$A4,'EIA_State Elec Profiles'!$B:$B,E$1)</f>
        <v>0</v>
      </c>
      <c r="F4">
        <f>SUMIFS('EIA_State Elec Profiles'!$C:$C,'EIA_State Elec Profiles'!$A:$A,$A4,'EIA_State Elec Profiles'!$B:$B,F$1)</f>
        <v>0</v>
      </c>
      <c r="G4" t="b">
        <f t="shared" ref="G4:G52" si="0">IF(E4&gt;0,TRUE,FALSE)</f>
        <v>0</v>
      </c>
      <c r="H4" s="174">
        <f t="shared" ref="H4:H6" si="1">IF(G4=TRUE,D4+E4,C4)</f>
        <v>0</v>
      </c>
      <c r="I4" s="174">
        <f t="shared" ref="I4:I52" si="2">IF(G4=FALSE,C4+F4,D4)</f>
        <v>0</v>
      </c>
      <c r="J4" s="174">
        <f t="shared" ref="J4:J52" si="3">I4-H4</f>
        <v>0</v>
      </c>
      <c r="K4" s="160" t="e">
        <f t="shared" ref="K4:K52" si="4">IF(J4&gt;0,J4/F4,J4/E4*-1)</f>
        <v>#DIV/0!</v>
      </c>
      <c r="L4" s="160"/>
    </row>
    <row r="5" spans="1:12">
      <c r="A5" t="str">
        <f>INDEX(About!K:K,MATCH(B5,About!L:L,0))</f>
        <v>Arizona</v>
      </c>
      <c r="B5" s="85" t="s">
        <v>538</v>
      </c>
      <c r="C5" s="174">
        <f>SUM(SUMIFS(Cambium22_MidCase_annual_state!J:J,Cambium22_MidCase_annual_state!$A:$A,$B5,Cambium22_MidCase_annual_state!$B:$B,$B$2),SUMIFS(Cambium22_MidCase_annual_state!BZ:BZ,Cambium22_MidCase_annual_state!$A:$A,$B5,Cambium22_MidCase_annual_state!$B:$B,$B$2))</f>
        <v>31149532</v>
      </c>
      <c r="D5" s="174">
        <f>SUMIFS(Cambium22_MidCase_annual_state!K:K,Cambium22_MidCase_annual_state!$A:$A,$B5,Cambium22_MidCase_annual_state!$B:$B,$B$2)</f>
        <v>72940160</v>
      </c>
      <c r="E5">
        <f>SUMIFS('EIA_State Elec Profiles'!$C:$C,'EIA_State Elec Profiles'!$A:$A,$A5,'EIA_State Elec Profiles'!$B:$B,E$1)</f>
        <v>0</v>
      </c>
      <c r="F5">
        <f>SUMIFS('EIA_State Elec Profiles'!$C:$C,'EIA_State Elec Profiles'!$A:$A,$A5,'EIA_State Elec Profiles'!$B:$B,F$1)</f>
        <v>22821613</v>
      </c>
      <c r="G5" t="b">
        <f t="shared" si="0"/>
        <v>0</v>
      </c>
      <c r="H5" s="174">
        <f t="shared" si="1"/>
        <v>31149532</v>
      </c>
      <c r="I5" s="174">
        <f t="shared" si="2"/>
        <v>53971145</v>
      </c>
      <c r="J5" s="174">
        <f t="shared" si="3"/>
        <v>22821613</v>
      </c>
      <c r="K5" s="160">
        <f t="shared" si="4"/>
        <v>1</v>
      </c>
      <c r="L5" s="160"/>
    </row>
    <row r="6" spans="1:12">
      <c r="A6" t="str">
        <f>INDEX(About!K:K,MATCH(B6,About!L:L,0))</f>
        <v>Arkansas</v>
      </c>
      <c r="B6" s="85" t="s">
        <v>539</v>
      </c>
      <c r="C6" s="174">
        <f>SUM(SUMIFS(Cambium22_MidCase_annual_state!J:J,Cambium22_MidCase_annual_state!$A:$A,$B6,Cambium22_MidCase_annual_state!$B:$B,$B$2),SUMIFS(Cambium22_MidCase_annual_state!BZ:BZ,Cambium22_MidCase_annual_state!$A:$A,$B6,Cambium22_MidCase_annual_state!$B:$B,$B$2))</f>
        <v>48007376</v>
      </c>
      <c r="D6" s="174">
        <f>SUMIFS(Cambium22_MidCase_annual_state!K:K,Cambium22_MidCase_annual_state!$A:$A,$B6,Cambium22_MidCase_annual_state!$B:$B,$B$2)</f>
        <v>44824250</v>
      </c>
      <c r="E6">
        <f>SUMIFS('EIA_State Elec Profiles'!$C:$C,'EIA_State Elec Profiles'!$A:$A,$A6,'EIA_State Elec Profiles'!$B:$B,E$1)</f>
        <v>0</v>
      </c>
      <c r="F6">
        <f>SUMIFS('EIA_State Elec Profiles'!$C:$C,'EIA_State Elec Profiles'!$A:$A,$A6,'EIA_State Elec Profiles'!$B:$B,F$1)</f>
        <v>8613908</v>
      </c>
      <c r="G6" t="b">
        <f t="shared" si="0"/>
        <v>0</v>
      </c>
      <c r="H6" s="174">
        <f t="shared" si="1"/>
        <v>48007376</v>
      </c>
      <c r="I6" s="174">
        <f t="shared" si="2"/>
        <v>56621284</v>
      </c>
      <c r="J6" s="174">
        <f t="shared" si="3"/>
        <v>8613908</v>
      </c>
      <c r="K6" s="160">
        <f t="shared" si="4"/>
        <v>1</v>
      </c>
      <c r="L6" s="160"/>
    </row>
    <row r="7" spans="1:12">
      <c r="A7" t="str">
        <f>INDEX(About!K:K,MATCH(B7,About!L:L,0))</f>
        <v>California</v>
      </c>
      <c r="B7" s="85" t="s">
        <v>540</v>
      </c>
      <c r="C7" s="174">
        <f>SUM(SUMIFS(Cambium22_MidCase_annual_state!J:J,Cambium22_MidCase_annual_state!$A:$A,$B7,Cambium22_MidCase_annual_state!$B:$B,$B$2),SUMIFS(Cambium22_MidCase_annual_state!BZ:BZ,Cambium22_MidCase_annual_state!$A:$A,$B7,Cambium22_MidCase_annual_state!$B:$B,$B$2))</f>
        <v>109195120</v>
      </c>
      <c r="D7" s="174">
        <f>SUMIFS(Cambium22_MidCase_annual_state!K:K,Cambium22_MidCase_annual_state!$A:$A,$B7,Cambium22_MidCase_annual_state!$B:$B,$B$2)</f>
        <v>45540468</v>
      </c>
      <c r="E7">
        <f>SUMIFS('EIA_State Elec Profiles'!$C:$C,'EIA_State Elec Profiles'!$A:$A,$A7,'EIA_State Elec Profiles'!$B:$B,E$1)</f>
        <v>72740877</v>
      </c>
      <c r="F7">
        <f>SUMIFS('EIA_State Elec Profiles'!$C:$C,'EIA_State Elec Profiles'!$A:$A,$A7,'EIA_State Elec Profiles'!$B:$B,F$1)</f>
        <v>0</v>
      </c>
      <c r="G7" t="b">
        <f t="shared" si="0"/>
        <v>1</v>
      </c>
      <c r="H7" s="174">
        <f>IF(G7=TRUE,D7+E7,C7)</f>
        <v>118281345</v>
      </c>
      <c r="I7" s="174">
        <f t="shared" si="2"/>
        <v>45540468</v>
      </c>
      <c r="J7" s="174">
        <f t="shared" si="3"/>
        <v>-72740877</v>
      </c>
      <c r="K7" s="160">
        <f t="shared" si="4"/>
        <v>1</v>
      </c>
      <c r="L7" s="160"/>
    </row>
    <row r="8" spans="1:12">
      <c r="A8" t="str">
        <f>INDEX(About!K:K,MATCH(B8,About!L:L,0))</f>
        <v>Colorado</v>
      </c>
      <c r="B8" s="85" t="s">
        <v>541</v>
      </c>
      <c r="C8" s="174">
        <f>SUM(SUMIFS(Cambium22_MidCase_annual_state!J:J,Cambium22_MidCase_annual_state!$A:$A,$B8,Cambium22_MidCase_annual_state!$B:$B,$B$2),SUMIFS(Cambium22_MidCase_annual_state!BZ:BZ,Cambium22_MidCase_annual_state!$A:$A,$B8,Cambium22_MidCase_annual_state!$B:$B,$B$2))</f>
        <v>32434150</v>
      </c>
      <c r="D8" s="174">
        <f>SUMIFS(Cambium22_MidCase_annual_state!K:K,Cambium22_MidCase_annual_state!$A:$A,$B8,Cambium22_MidCase_annual_state!$B:$B,$B$2)</f>
        <v>19356276</v>
      </c>
      <c r="E8">
        <f>SUMIFS('EIA_State Elec Profiles'!$C:$C,'EIA_State Elec Profiles'!$A:$A,$A8,'EIA_State Elec Profiles'!$B:$B,E$1)</f>
        <v>2600224</v>
      </c>
      <c r="F8">
        <f>SUMIFS('EIA_State Elec Profiles'!$C:$C,'EIA_State Elec Profiles'!$A:$A,$A8,'EIA_State Elec Profiles'!$B:$B,F$1)</f>
        <v>0</v>
      </c>
      <c r="G8" t="b">
        <f t="shared" si="0"/>
        <v>1</v>
      </c>
      <c r="H8" s="174">
        <f t="shared" ref="H8:H52" si="5">IF(G8=TRUE,D8+E8,C8)</f>
        <v>21956500</v>
      </c>
      <c r="I8" s="174">
        <f t="shared" si="2"/>
        <v>19356276</v>
      </c>
      <c r="J8" s="174">
        <f t="shared" si="3"/>
        <v>-2600224</v>
      </c>
      <c r="K8" s="160">
        <f t="shared" si="4"/>
        <v>1</v>
      </c>
      <c r="L8" s="160"/>
    </row>
    <row r="9" spans="1:12">
      <c r="A9" t="str">
        <f>INDEX(About!K:K,MATCH(B9,About!L:L,0))</f>
        <v>Connecticut</v>
      </c>
      <c r="B9" s="85" t="s">
        <v>542</v>
      </c>
      <c r="C9" s="174">
        <f>SUM(SUMIFS(Cambium22_MidCase_annual_state!J:J,Cambium22_MidCase_annual_state!$A:$A,$B9,Cambium22_MidCase_annual_state!$B:$B,$B$2),SUMIFS(Cambium22_MidCase_annual_state!BZ:BZ,Cambium22_MidCase_annual_state!$A:$A,$B9,Cambium22_MidCase_annual_state!$B:$B,$B$2))</f>
        <v>328162.59999999998</v>
      </c>
      <c r="D9" s="174">
        <f>SUMIFS(Cambium22_MidCase_annual_state!K:K,Cambium22_MidCase_annual_state!$A:$A,$B9,Cambium22_MidCase_annual_state!$B:$B,$B$2)</f>
        <v>11822086</v>
      </c>
      <c r="E9">
        <f>SUMIFS('EIA_State Elec Profiles'!$C:$C,'EIA_State Elec Profiles'!$A:$A,$A9,'EIA_State Elec Profiles'!$B:$B,E$1)</f>
        <v>0</v>
      </c>
      <c r="F9">
        <f>SUMIFS('EIA_State Elec Profiles'!$C:$C,'EIA_State Elec Profiles'!$A:$A,$A9,'EIA_State Elec Profiles'!$B:$B,F$1)</f>
        <v>13974993</v>
      </c>
      <c r="G9" t="b">
        <f t="shared" si="0"/>
        <v>0</v>
      </c>
      <c r="H9" s="174">
        <f t="shared" si="5"/>
        <v>328162.59999999998</v>
      </c>
      <c r="I9" s="174">
        <f t="shared" si="2"/>
        <v>14303155.6</v>
      </c>
      <c r="J9" s="174">
        <f t="shared" si="3"/>
        <v>13974993</v>
      </c>
      <c r="K9" s="160">
        <f t="shared" si="4"/>
        <v>1</v>
      </c>
      <c r="L9" s="160"/>
    </row>
    <row r="10" spans="1:12">
      <c r="A10" t="str">
        <f>INDEX(About!K:K,MATCH(B10,About!L:L,0))</f>
        <v>Delaware</v>
      </c>
      <c r="B10" s="85" t="s">
        <v>543</v>
      </c>
      <c r="C10" s="174">
        <f>SUM(SUMIFS(Cambium22_MidCase_annual_state!J:J,Cambium22_MidCase_annual_state!$A:$A,$B10,Cambium22_MidCase_annual_state!$B:$B,$B$2),SUMIFS(Cambium22_MidCase_annual_state!BZ:BZ,Cambium22_MidCase_annual_state!$A:$A,$B10,Cambium22_MidCase_annual_state!$B:$B,$B$2))</f>
        <v>10484592</v>
      </c>
      <c r="D10" s="174">
        <f>SUMIFS(Cambium22_MidCase_annual_state!K:K,Cambium22_MidCase_annual_state!$A:$A,$B10,Cambium22_MidCase_annual_state!$B:$B,$B$2)</f>
        <v>4323573</v>
      </c>
      <c r="E10">
        <f>SUMIFS('EIA_State Elec Profiles'!$C:$C,'EIA_State Elec Profiles'!$A:$A,$A10,'EIA_State Elec Profiles'!$B:$B,E$1)</f>
        <v>8517519</v>
      </c>
      <c r="F10">
        <f>SUMIFS('EIA_State Elec Profiles'!$C:$C,'EIA_State Elec Profiles'!$A:$A,$A10,'EIA_State Elec Profiles'!$B:$B,F$1)</f>
        <v>0</v>
      </c>
      <c r="G10" t="b">
        <f t="shared" si="0"/>
        <v>1</v>
      </c>
      <c r="H10" s="174">
        <f t="shared" si="5"/>
        <v>12841092</v>
      </c>
      <c r="I10" s="174">
        <f t="shared" si="2"/>
        <v>4323573</v>
      </c>
      <c r="J10" s="174">
        <f t="shared" si="3"/>
        <v>-8517519</v>
      </c>
      <c r="K10" s="160">
        <f t="shared" si="4"/>
        <v>1</v>
      </c>
      <c r="L10" s="160"/>
    </row>
    <row r="11" spans="1:12">
      <c r="A11" t="str">
        <f>INDEX(About!K:K,MATCH(B11,About!L:L,0))</f>
        <v>Florida</v>
      </c>
      <c r="B11" s="85" t="s">
        <v>544</v>
      </c>
      <c r="C11" s="174">
        <f>SUM(SUMIFS(Cambium22_MidCase_annual_state!J:J,Cambium22_MidCase_annual_state!$A:$A,$B11,Cambium22_MidCase_annual_state!$B:$B,$B$2),SUMIFS(Cambium22_MidCase_annual_state!BZ:BZ,Cambium22_MidCase_annual_state!$A:$A,$B11,Cambium22_MidCase_annual_state!$B:$B,$B$2))</f>
        <v>48279480</v>
      </c>
      <c r="D11" s="174">
        <f>SUMIFS(Cambium22_MidCase_annual_state!K:K,Cambium22_MidCase_annual_state!$A:$A,$B11,Cambium22_MidCase_annual_state!$B:$B,$B$2)</f>
        <v>36302692</v>
      </c>
      <c r="E11">
        <f>SUMIFS('EIA_State Elec Profiles'!$C:$C,'EIA_State Elec Profiles'!$A:$A,$A11,'EIA_State Elec Profiles'!$B:$B,E$1)</f>
        <v>12987138</v>
      </c>
      <c r="F11">
        <f>SUMIFS('EIA_State Elec Profiles'!$C:$C,'EIA_State Elec Profiles'!$A:$A,$A11,'EIA_State Elec Profiles'!$B:$B,F$1)</f>
        <v>0</v>
      </c>
      <c r="G11" t="b">
        <f t="shared" si="0"/>
        <v>1</v>
      </c>
      <c r="H11" s="174">
        <f t="shared" si="5"/>
        <v>49289830</v>
      </c>
      <c r="I11" s="174">
        <f t="shared" si="2"/>
        <v>36302692</v>
      </c>
      <c r="J11" s="174">
        <f t="shared" si="3"/>
        <v>-12987138</v>
      </c>
      <c r="K11" s="160">
        <f t="shared" si="4"/>
        <v>1</v>
      </c>
      <c r="L11" s="160"/>
    </row>
    <row r="12" spans="1:12">
      <c r="A12" t="str">
        <f>INDEX(About!K:K,MATCH(B12,About!L:L,0))</f>
        <v>Georgia</v>
      </c>
      <c r="B12" s="85" t="s">
        <v>545</v>
      </c>
      <c r="C12" s="174">
        <f>SUM(SUMIFS(Cambium22_MidCase_annual_state!J:J,Cambium22_MidCase_annual_state!$A:$A,$B12,Cambium22_MidCase_annual_state!$B:$B,$B$2),SUMIFS(Cambium22_MidCase_annual_state!BZ:BZ,Cambium22_MidCase_annual_state!$A:$A,$B12,Cambium22_MidCase_annual_state!$B:$B,$B$2))</f>
        <v>60218696</v>
      </c>
      <c r="D12" s="174">
        <f>SUMIFS(Cambium22_MidCase_annual_state!K:K,Cambium22_MidCase_annual_state!$A:$A,$B12,Cambium22_MidCase_annual_state!$B:$B,$B$2)</f>
        <v>23211710</v>
      </c>
      <c r="E12">
        <f>SUMIFS('EIA_State Elec Profiles'!$C:$C,'EIA_State Elec Profiles'!$A:$A,$A12,'EIA_State Elec Profiles'!$B:$B,E$1)</f>
        <v>25602863</v>
      </c>
      <c r="F12">
        <f>SUMIFS('EIA_State Elec Profiles'!$C:$C,'EIA_State Elec Profiles'!$A:$A,$A12,'EIA_State Elec Profiles'!$B:$B,F$1)</f>
        <v>0</v>
      </c>
      <c r="G12" t="b">
        <f t="shared" si="0"/>
        <v>1</v>
      </c>
      <c r="H12" s="174">
        <f t="shared" si="5"/>
        <v>48814573</v>
      </c>
      <c r="I12" s="174">
        <f t="shared" si="2"/>
        <v>23211710</v>
      </c>
      <c r="J12" s="174">
        <f t="shared" si="3"/>
        <v>-25602863</v>
      </c>
      <c r="K12" s="160">
        <f t="shared" si="4"/>
        <v>1</v>
      </c>
      <c r="L12" s="160"/>
    </row>
    <row r="13" spans="1:12">
      <c r="A13" t="str">
        <f>INDEX(About!K:K,MATCH(B13,About!L:L,0))</f>
        <v>Hawaii</v>
      </c>
      <c r="B13" s="85" t="s">
        <v>546</v>
      </c>
      <c r="C13" s="174">
        <f>SUM(SUMIFS(Cambium22_MidCase_annual_state!J:J,Cambium22_MidCase_annual_state!$A:$A,$B13,Cambium22_MidCase_annual_state!$B:$B,$B$2),SUMIFS(Cambium22_MidCase_annual_state!BZ:BZ,Cambium22_MidCase_annual_state!$A:$A,$B13,Cambium22_MidCase_annual_state!$B:$B,$B$2))</f>
        <v>0</v>
      </c>
      <c r="D13" s="174">
        <f>SUMIFS(Cambium22_MidCase_annual_state!K:K,Cambium22_MidCase_annual_state!$A:$A,$B13,Cambium22_MidCase_annual_state!$B:$B,$B$2)</f>
        <v>0</v>
      </c>
      <c r="E13">
        <f>SUMIFS('EIA_State Elec Profiles'!$C:$C,'EIA_State Elec Profiles'!$A:$A,$A13,'EIA_State Elec Profiles'!$B:$B,E$1)</f>
        <v>0</v>
      </c>
      <c r="F13">
        <f>SUMIFS('EIA_State Elec Profiles'!$C:$C,'EIA_State Elec Profiles'!$A:$A,$A13,'EIA_State Elec Profiles'!$B:$B,F$1)</f>
        <v>0</v>
      </c>
      <c r="G13" t="b">
        <f t="shared" si="0"/>
        <v>0</v>
      </c>
      <c r="H13" s="174">
        <f t="shared" si="5"/>
        <v>0</v>
      </c>
      <c r="I13" s="174">
        <f t="shared" si="2"/>
        <v>0</v>
      </c>
      <c r="J13" s="174">
        <f t="shared" si="3"/>
        <v>0</v>
      </c>
      <c r="K13" s="160" t="e">
        <f t="shared" si="4"/>
        <v>#DIV/0!</v>
      </c>
      <c r="L13" s="160"/>
    </row>
    <row r="14" spans="1:12">
      <c r="A14" t="str">
        <f>INDEX(About!K:K,MATCH(B14,About!L:L,0))</f>
        <v>Idaho</v>
      </c>
      <c r="B14" s="85" t="s">
        <v>547</v>
      </c>
      <c r="C14" s="174">
        <f>SUM(SUMIFS(Cambium22_MidCase_annual_state!J:J,Cambium22_MidCase_annual_state!$A:$A,$B14,Cambium22_MidCase_annual_state!$B:$B,$B$2),SUMIFS(Cambium22_MidCase_annual_state!BZ:BZ,Cambium22_MidCase_annual_state!$A:$A,$B14,Cambium22_MidCase_annual_state!$B:$B,$B$2))</f>
        <v>34077976</v>
      </c>
      <c r="D14" s="174">
        <f>SUMIFS(Cambium22_MidCase_annual_state!K:K,Cambium22_MidCase_annual_state!$A:$A,$B14,Cambium22_MidCase_annual_state!$B:$B,$B$2)</f>
        <v>23304760</v>
      </c>
      <c r="E14">
        <f>SUMIFS('EIA_State Elec Profiles'!$C:$C,'EIA_State Elec Profiles'!$A:$A,$A14,'EIA_State Elec Profiles'!$B:$B,E$1)</f>
        <v>10428327</v>
      </c>
      <c r="F14">
        <f>SUMIFS('EIA_State Elec Profiles'!$C:$C,'EIA_State Elec Profiles'!$A:$A,$A14,'EIA_State Elec Profiles'!$B:$B,F$1)</f>
        <v>0</v>
      </c>
      <c r="G14" t="b">
        <f t="shared" si="0"/>
        <v>1</v>
      </c>
      <c r="H14" s="174">
        <f t="shared" si="5"/>
        <v>33733087</v>
      </c>
      <c r="I14" s="174">
        <f t="shared" si="2"/>
        <v>23304760</v>
      </c>
      <c r="J14" s="174">
        <f t="shared" si="3"/>
        <v>-10428327</v>
      </c>
      <c r="K14" s="160">
        <f t="shared" si="4"/>
        <v>1</v>
      </c>
      <c r="L14" s="160"/>
    </row>
    <row r="15" spans="1:12">
      <c r="A15" t="str">
        <f>INDEX(About!K:K,MATCH(B15,About!L:L,0))</f>
        <v>Illinois</v>
      </c>
      <c r="B15" s="85" t="s">
        <v>548</v>
      </c>
      <c r="C15" s="174">
        <f>SUM(SUMIFS(Cambium22_MidCase_annual_state!J:J,Cambium22_MidCase_annual_state!$A:$A,$B15,Cambium22_MidCase_annual_state!$B:$B,$B$2),SUMIFS(Cambium22_MidCase_annual_state!BZ:BZ,Cambium22_MidCase_annual_state!$A:$A,$B15,Cambium22_MidCase_annual_state!$B:$B,$B$2))</f>
        <v>117136620</v>
      </c>
      <c r="D15" s="174">
        <f>SUMIFS(Cambium22_MidCase_annual_state!K:K,Cambium22_MidCase_annual_state!$A:$A,$B15,Cambium22_MidCase_annual_state!$B:$B,$B$2)</f>
        <v>147799410</v>
      </c>
      <c r="E15">
        <f>SUMIFS('EIA_State Elec Profiles'!$C:$C,'EIA_State Elec Profiles'!$A:$A,$A15,'EIA_State Elec Profiles'!$B:$B,E$1)</f>
        <v>0</v>
      </c>
      <c r="F15">
        <f>SUMIFS('EIA_State Elec Profiles'!$C:$C,'EIA_State Elec Profiles'!$A:$A,$A15,'EIA_State Elec Profiles'!$B:$B,F$1)</f>
        <v>34602295</v>
      </c>
      <c r="G15" t="b">
        <f t="shared" si="0"/>
        <v>0</v>
      </c>
      <c r="H15" s="174">
        <f t="shared" si="5"/>
        <v>117136620</v>
      </c>
      <c r="I15" s="174">
        <f t="shared" si="2"/>
        <v>151738915</v>
      </c>
      <c r="J15" s="174">
        <f t="shared" si="3"/>
        <v>34602295</v>
      </c>
      <c r="K15" s="160">
        <f t="shared" si="4"/>
        <v>1</v>
      </c>
      <c r="L15" s="160"/>
    </row>
    <row r="16" spans="1:12">
      <c r="A16" t="str">
        <f>INDEX(About!K:K,MATCH(B16,About!L:L,0))</f>
        <v>Indiana</v>
      </c>
      <c r="B16" s="85" t="s">
        <v>549</v>
      </c>
      <c r="C16" s="174">
        <f>SUM(SUMIFS(Cambium22_MidCase_annual_state!J:J,Cambium22_MidCase_annual_state!$A:$A,$B16,Cambium22_MidCase_annual_state!$B:$B,$B$2),SUMIFS(Cambium22_MidCase_annual_state!BZ:BZ,Cambium22_MidCase_annual_state!$A:$A,$B16,Cambium22_MidCase_annual_state!$B:$B,$B$2))</f>
        <v>103704470</v>
      </c>
      <c r="D16" s="174">
        <f>SUMIFS(Cambium22_MidCase_annual_state!K:K,Cambium22_MidCase_annual_state!$A:$A,$B16,Cambium22_MidCase_annual_state!$B:$B,$B$2)</f>
        <v>68331784</v>
      </c>
      <c r="E16">
        <f>SUMIFS('EIA_State Elec Profiles'!$C:$C,'EIA_State Elec Profiles'!$A:$A,$A16,'EIA_State Elec Profiles'!$B:$B,E$1)</f>
        <v>18310966</v>
      </c>
      <c r="F16">
        <f>SUMIFS('EIA_State Elec Profiles'!$C:$C,'EIA_State Elec Profiles'!$A:$A,$A16,'EIA_State Elec Profiles'!$B:$B,F$1)</f>
        <v>0</v>
      </c>
      <c r="G16" t="b">
        <f t="shared" si="0"/>
        <v>1</v>
      </c>
      <c r="H16" s="174">
        <f t="shared" si="5"/>
        <v>86642750</v>
      </c>
      <c r="I16" s="174">
        <f t="shared" si="2"/>
        <v>68331784</v>
      </c>
      <c r="J16" s="174">
        <f t="shared" si="3"/>
        <v>-18310966</v>
      </c>
      <c r="K16" s="160">
        <f t="shared" si="4"/>
        <v>1</v>
      </c>
      <c r="L16" s="160"/>
    </row>
    <row r="17" spans="1:12">
      <c r="A17" t="str">
        <f>INDEX(About!K:K,MATCH(B17,About!L:L,0))</f>
        <v>Iowa</v>
      </c>
      <c r="B17" s="85" t="s">
        <v>550</v>
      </c>
      <c r="C17" s="174">
        <f>SUM(SUMIFS(Cambium22_MidCase_annual_state!J:J,Cambium22_MidCase_annual_state!$A:$A,$B17,Cambium22_MidCase_annual_state!$B:$B,$B$2),SUMIFS(Cambium22_MidCase_annual_state!BZ:BZ,Cambium22_MidCase_annual_state!$A:$A,$B17,Cambium22_MidCase_annual_state!$B:$B,$B$2))</f>
        <v>75812840</v>
      </c>
      <c r="D17" s="174">
        <f>SUMIFS(Cambium22_MidCase_annual_state!K:K,Cambium22_MidCase_annual_state!$A:$A,$B17,Cambium22_MidCase_annual_state!$B:$B,$B$2)</f>
        <v>102469016</v>
      </c>
      <c r="E17">
        <f>SUMIFS('EIA_State Elec Profiles'!$C:$C,'EIA_State Elec Profiles'!$A:$A,$A17,'EIA_State Elec Profiles'!$B:$B,E$1)</f>
        <v>0</v>
      </c>
      <c r="F17">
        <f>SUMIFS('EIA_State Elec Profiles'!$C:$C,'EIA_State Elec Profiles'!$A:$A,$A17,'EIA_State Elec Profiles'!$B:$B,F$1)</f>
        <v>9314891</v>
      </c>
      <c r="G17" t="b">
        <f t="shared" si="0"/>
        <v>0</v>
      </c>
      <c r="H17" s="174">
        <f t="shared" si="5"/>
        <v>75812840</v>
      </c>
      <c r="I17" s="174">
        <f t="shared" si="2"/>
        <v>85127731</v>
      </c>
      <c r="J17" s="174">
        <f t="shared" si="3"/>
        <v>9314891</v>
      </c>
      <c r="K17" s="160">
        <f t="shared" si="4"/>
        <v>1</v>
      </c>
      <c r="L17" s="160"/>
    </row>
    <row r="18" spans="1:12">
      <c r="A18" t="str">
        <f>INDEX(About!K:K,MATCH(B18,About!L:L,0))</f>
        <v>Kansas</v>
      </c>
      <c r="B18" s="85" t="s">
        <v>551</v>
      </c>
      <c r="C18" s="174">
        <f>SUM(SUMIFS(Cambium22_MidCase_annual_state!J:J,Cambium22_MidCase_annual_state!$A:$A,$B18,Cambium22_MidCase_annual_state!$B:$B,$B$2),SUMIFS(Cambium22_MidCase_annual_state!BZ:BZ,Cambium22_MidCase_annual_state!$A:$A,$B18,Cambium22_MidCase_annual_state!$B:$B,$B$2))</f>
        <v>22417458</v>
      </c>
      <c r="D18" s="174">
        <f>SUMIFS(Cambium22_MidCase_annual_state!K:K,Cambium22_MidCase_annual_state!$A:$A,$B18,Cambium22_MidCase_annual_state!$B:$B,$B$2)</f>
        <v>35497240</v>
      </c>
      <c r="E18">
        <f>SUMIFS('EIA_State Elec Profiles'!$C:$C,'EIA_State Elec Profiles'!$A:$A,$A18,'EIA_State Elec Profiles'!$B:$B,E$1)</f>
        <v>0</v>
      </c>
      <c r="F18">
        <f>SUMIFS('EIA_State Elec Profiles'!$C:$C,'EIA_State Elec Profiles'!$A:$A,$A18,'EIA_State Elec Profiles'!$B:$B,F$1)</f>
        <v>13717698</v>
      </c>
      <c r="G18" t="b">
        <f t="shared" si="0"/>
        <v>0</v>
      </c>
      <c r="H18" s="174">
        <f t="shared" si="5"/>
        <v>22417458</v>
      </c>
      <c r="I18" s="174">
        <f t="shared" si="2"/>
        <v>36135156</v>
      </c>
      <c r="J18" s="174">
        <f t="shared" si="3"/>
        <v>13717698</v>
      </c>
      <c r="K18" s="160">
        <f t="shared" si="4"/>
        <v>1</v>
      </c>
      <c r="L18" s="160"/>
    </row>
    <row r="19" spans="1:12">
      <c r="A19" t="str">
        <f>INDEX(About!K:K,MATCH(B19,About!L:L,0))</f>
        <v>Kentucky</v>
      </c>
      <c r="B19" s="85" t="s">
        <v>552</v>
      </c>
      <c r="C19" s="174">
        <f>SUM(SUMIFS(Cambium22_MidCase_annual_state!J:J,Cambium22_MidCase_annual_state!$A:$A,$B19,Cambium22_MidCase_annual_state!$B:$B,$B$2),SUMIFS(Cambium22_MidCase_annual_state!BZ:BZ,Cambium22_MidCase_annual_state!$A:$A,$B19,Cambium22_MidCase_annual_state!$B:$B,$B$2))</f>
        <v>63268000</v>
      </c>
      <c r="D19" s="174">
        <f>SUMIFS(Cambium22_MidCase_annual_state!K:K,Cambium22_MidCase_annual_state!$A:$A,$B19,Cambium22_MidCase_annual_state!$B:$B,$B$2)</f>
        <v>30659604</v>
      </c>
      <c r="E19">
        <f>SUMIFS('EIA_State Elec Profiles'!$C:$C,'EIA_State Elec Profiles'!$A:$A,$A19,'EIA_State Elec Profiles'!$B:$B,E$1)</f>
        <v>8952800</v>
      </c>
      <c r="F19">
        <f>SUMIFS('EIA_State Elec Profiles'!$C:$C,'EIA_State Elec Profiles'!$A:$A,$A19,'EIA_State Elec Profiles'!$B:$B,F$1)</f>
        <v>0</v>
      </c>
      <c r="G19" t="b">
        <f t="shared" si="0"/>
        <v>1</v>
      </c>
      <c r="H19" s="174">
        <f t="shared" si="5"/>
        <v>39612404</v>
      </c>
      <c r="I19" s="174">
        <f t="shared" si="2"/>
        <v>30659604</v>
      </c>
      <c r="J19" s="174">
        <f t="shared" si="3"/>
        <v>-8952800</v>
      </c>
      <c r="K19" s="160">
        <f t="shared" si="4"/>
        <v>1</v>
      </c>
      <c r="L19" s="160"/>
    </row>
    <row r="20" spans="1:12">
      <c r="A20" t="str">
        <f>INDEX(About!K:K,MATCH(B20,About!L:L,0))</f>
        <v>Louisiana</v>
      </c>
      <c r="B20" s="85" t="s">
        <v>553</v>
      </c>
      <c r="C20" s="174">
        <f>SUM(SUMIFS(Cambium22_MidCase_annual_state!J:J,Cambium22_MidCase_annual_state!$A:$A,$B20,Cambium22_MidCase_annual_state!$B:$B,$B$2),SUMIFS(Cambium22_MidCase_annual_state!BZ:BZ,Cambium22_MidCase_annual_state!$A:$A,$B20,Cambium22_MidCase_annual_state!$B:$B,$B$2))</f>
        <v>29459098</v>
      </c>
      <c r="D20" s="174">
        <f>SUMIFS(Cambium22_MidCase_annual_state!K:K,Cambium22_MidCase_annual_state!$A:$A,$B20,Cambium22_MidCase_annual_state!$B:$B,$B$2)</f>
        <v>16557002</v>
      </c>
      <c r="E20">
        <f>SUMIFS('EIA_State Elec Profiles'!$C:$C,'EIA_State Elec Profiles'!$A:$A,$A20,'EIA_State Elec Profiles'!$B:$B,E$1)</f>
        <v>16593779</v>
      </c>
      <c r="F20">
        <f>SUMIFS('EIA_State Elec Profiles'!$C:$C,'EIA_State Elec Profiles'!$A:$A,$A20,'EIA_State Elec Profiles'!$B:$B,F$1)</f>
        <v>0</v>
      </c>
      <c r="G20" t="b">
        <f t="shared" si="0"/>
        <v>1</v>
      </c>
      <c r="H20" s="174">
        <f t="shared" si="5"/>
        <v>33150781</v>
      </c>
      <c r="I20" s="174">
        <f t="shared" si="2"/>
        <v>16557002</v>
      </c>
      <c r="J20" s="174">
        <f t="shared" si="3"/>
        <v>-16593779</v>
      </c>
      <c r="K20" s="160">
        <f t="shared" si="4"/>
        <v>1</v>
      </c>
      <c r="L20" s="160"/>
    </row>
    <row r="21" spans="1:12">
      <c r="A21" t="str">
        <f>INDEX(About!K:K,MATCH(B21,About!L:L,0))</f>
        <v>Maine</v>
      </c>
      <c r="B21" s="85" t="s">
        <v>554</v>
      </c>
      <c r="C21" s="174">
        <f>SUM(SUMIFS(Cambium22_MidCase_annual_state!J:J,Cambium22_MidCase_annual_state!$A:$A,$B21,Cambium22_MidCase_annual_state!$B:$B,$B$2),SUMIFS(Cambium22_MidCase_annual_state!BZ:BZ,Cambium22_MidCase_annual_state!$A:$A,$B21,Cambium22_MidCase_annual_state!$B:$B,$B$2))</f>
        <v>3816166</v>
      </c>
      <c r="D21" s="174">
        <f>SUMIFS(Cambium22_MidCase_annual_state!K:K,Cambium22_MidCase_annual_state!$A:$A,$B21,Cambium22_MidCase_annual_state!$B:$B,$B$2)</f>
        <v>291928.40000000002</v>
      </c>
      <c r="E21">
        <f>SUMIFS('EIA_State Elec Profiles'!$C:$C,'EIA_State Elec Profiles'!$A:$A,$A21,'EIA_State Elec Profiles'!$B:$B,E$1)</f>
        <v>867698</v>
      </c>
      <c r="F21">
        <f>SUMIFS('EIA_State Elec Profiles'!$C:$C,'EIA_State Elec Profiles'!$A:$A,$A21,'EIA_State Elec Profiles'!$B:$B,F$1)</f>
        <v>0</v>
      </c>
      <c r="G21" t="b">
        <f t="shared" si="0"/>
        <v>1</v>
      </c>
      <c r="H21" s="174">
        <f t="shared" si="5"/>
        <v>1159626.3999999999</v>
      </c>
      <c r="I21" s="174">
        <f t="shared" si="2"/>
        <v>291928.40000000002</v>
      </c>
      <c r="J21" s="174">
        <f t="shared" si="3"/>
        <v>-867697.99999999988</v>
      </c>
      <c r="K21" s="160">
        <f t="shared" si="4"/>
        <v>0.99999999999999989</v>
      </c>
      <c r="L21" s="160"/>
    </row>
    <row r="22" spans="1:12">
      <c r="A22" t="str">
        <f>INDEX(About!K:K,MATCH(B22,About!L:L,0))</f>
        <v>Maryland</v>
      </c>
      <c r="B22" s="85" t="s">
        <v>555</v>
      </c>
      <c r="C22" s="174">
        <f>SUM(SUMIFS(Cambium22_MidCase_annual_state!J:J,Cambium22_MidCase_annual_state!$A:$A,$B22,Cambium22_MidCase_annual_state!$B:$B,$B$2),SUMIFS(Cambium22_MidCase_annual_state!BZ:BZ,Cambium22_MidCase_annual_state!$A:$A,$B22,Cambium22_MidCase_annual_state!$B:$B,$B$2))</f>
        <v>46904550</v>
      </c>
      <c r="D22" s="174">
        <f>SUMIFS(Cambium22_MidCase_annual_state!K:K,Cambium22_MidCase_annual_state!$A:$A,$B22,Cambium22_MidCase_annual_state!$B:$B,$B$2)</f>
        <v>18292702</v>
      </c>
      <c r="E22">
        <f>SUMIFS('EIA_State Elec Profiles'!$C:$C,'EIA_State Elec Profiles'!$A:$A,$A22,'EIA_State Elec Profiles'!$B:$B,E$1)</f>
        <v>24392022</v>
      </c>
      <c r="F22">
        <f>SUMIFS('EIA_State Elec Profiles'!$C:$C,'EIA_State Elec Profiles'!$A:$A,$A22,'EIA_State Elec Profiles'!$B:$B,F$1)</f>
        <v>0</v>
      </c>
      <c r="G22" t="b">
        <f t="shared" si="0"/>
        <v>1</v>
      </c>
      <c r="H22" s="174">
        <f t="shared" si="5"/>
        <v>42684724</v>
      </c>
      <c r="I22" s="174">
        <f t="shared" si="2"/>
        <v>18292702</v>
      </c>
      <c r="J22" s="174">
        <f t="shared" si="3"/>
        <v>-24392022</v>
      </c>
      <c r="K22" s="160">
        <f t="shared" si="4"/>
        <v>1</v>
      </c>
      <c r="L22" s="160"/>
    </row>
    <row r="23" spans="1:12">
      <c r="A23" t="str">
        <f>INDEX(About!K:K,MATCH(B23,About!L:L,0))</f>
        <v>Massachusetts</v>
      </c>
      <c r="B23" s="85" t="s">
        <v>556</v>
      </c>
      <c r="C23" s="174">
        <f>SUM(SUMIFS(Cambium22_MidCase_annual_state!J:J,Cambium22_MidCase_annual_state!$A:$A,$B23,Cambium22_MidCase_annual_state!$B:$B,$B$2),SUMIFS(Cambium22_MidCase_annual_state!BZ:BZ,Cambium22_MidCase_annual_state!$A:$A,$B23,Cambium22_MidCase_annual_state!$B:$B,$B$2))</f>
        <v>32382604</v>
      </c>
      <c r="D23" s="174">
        <f>SUMIFS(Cambium22_MidCase_annual_state!K:K,Cambium22_MidCase_annual_state!$A:$A,$B23,Cambium22_MidCase_annual_state!$B:$B,$B$2)</f>
        <v>1813008.4</v>
      </c>
      <c r="E23">
        <f>SUMIFS('EIA_State Elec Profiles'!$C:$C,'EIA_State Elec Profiles'!$A:$A,$A23,'EIA_State Elec Profiles'!$B:$B,E$1)</f>
        <v>34760276</v>
      </c>
      <c r="F23">
        <f>SUMIFS('EIA_State Elec Profiles'!$C:$C,'EIA_State Elec Profiles'!$A:$A,$A23,'EIA_State Elec Profiles'!$B:$B,F$1)</f>
        <v>0</v>
      </c>
      <c r="G23" t="b">
        <f t="shared" si="0"/>
        <v>1</v>
      </c>
      <c r="H23" s="174">
        <f t="shared" si="5"/>
        <v>36573284.399999999</v>
      </c>
      <c r="I23" s="174">
        <f t="shared" si="2"/>
        <v>1813008.4</v>
      </c>
      <c r="J23" s="174">
        <f t="shared" si="3"/>
        <v>-34760276</v>
      </c>
      <c r="K23" s="160">
        <f t="shared" si="4"/>
        <v>1</v>
      </c>
      <c r="L23" s="160"/>
    </row>
    <row r="24" spans="1:12">
      <c r="A24" t="str">
        <f>INDEX(About!K:K,MATCH(B24,About!L:L,0))</f>
        <v>Michigan</v>
      </c>
      <c r="B24" s="85" t="s">
        <v>557</v>
      </c>
      <c r="C24" s="174">
        <f>SUM(SUMIFS(Cambium22_MidCase_annual_state!J:J,Cambium22_MidCase_annual_state!$A:$A,$B24,Cambium22_MidCase_annual_state!$B:$B,$B$2),SUMIFS(Cambium22_MidCase_annual_state!BZ:BZ,Cambium22_MidCase_annual_state!$A:$A,$B24,Cambium22_MidCase_annual_state!$B:$B,$B$2))</f>
        <v>23427153.800000001</v>
      </c>
      <c r="D24" s="174">
        <f>SUMIFS(Cambium22_MidCase_annual_state!K:K,Cambium22_MidCase_annual_state!$A:$A,$B24,Cambium22_MidCase_annual_state!$B:$B,$B$2)</f>
        <v>26307906</v>
      </c>
      <c r="E24">
        <f>SUMIFS('EIA_State Elec Profiles'!$C:$C,'EIA_State Elec Profiles'!$A:$A,$A24,'EIA_State Elec Profiles'!$B:$B,E$1)</f>
        <v>0</v>
      </c>
      <c r="F24">
        <f>SUMIFS('EIA_State Elec Profiles'!$C:$C,'EIA_State Elec Profiles'!$A:$A,$A24,'EIA_State Elec Profiles'!$B:$B,F$1)</f>
        <v>10173844</v>
      </c>
      <c r="G24" t="b">
        <f t="shared" si="0"/>
        <v>0</v>
      </c>
      <c r="H24" s="174">
        <f t="shared" si="5"/>
        <v>23427153.800000001</v>
      </c>
      <c r="I24" s="174">
        <f t="shared" si="2"/>
        <v>33600997.799999997</v>
      </c>
      <c r="J24" s="174">
        <f t="shared" si="3"/>
        <v>10173843.999999996</v>
      </c>
      <c r="K24" s="160">
        <f t="shared" si="4"/>
        <v>0.99999999999999967</v>
      </c>
      <c r="L24" s="160"/>
    </row>
    <row r="25" spans="1:12">
      <c r="A25" t="str">
        <f>INDEX(About!K:K,MATCH(B25,About!L:L,0))</f>
        <v>Minnesota</v>
      </c>
      <c r="B25" s="85" t="s">
        <v>558</v>
      </c>
      <c r="C25" s="174">
        <f>SUM(SUMIFS(Cambium22_MidCase_annual_state!J:J,Cambium22_MidCase_annual_state!$A:$A,$B25,Cambium22_MidCase_annual_state!$B:$B,$B$2),SUMIFS(Cambium22_MidCase_annual_state!BZ:BZ,Cambium22_MidCase_annual_state!$A:$A,$B25,Cambium22_MidCase_annual_state!$B:$B,$B$2))</f>
        <v>69679545</v>
      </c>
      <c r="D25" s="174">
        <f>SUMIFS(Cambium22_MidCase_annual_state!K:K,Cambium22_MidCase_annual_state!$A:$A,$B25,Cambium22_MidCase_annual_state!$B:$B,$B$2)</f>
        <v>68735260</v>
      </c>
      <c r="E25">
        <f>SUMIFS('EIA_State Elec Profiles'!$C:$C,'EIA_State Elec Profiles'!$A:$A,$A25,'EIA_State Elec Profiles'!$B:$B,E$1)</f>
        <v>10173176</v>
      </c>
      <c r="F25">
        <f>SUMIFS('EIA_State Elec Profiles'!$C:$C,'EIA_State Elec Profiles'!$A:$A,$A25,'EIA_State Elec Profiles'!$B:$B,F$1)</f>
        <v>0</v>
      </c>
      <c r="G25" t="b">
        <f t="shared" si="0"/>
        <v>1</v>
      </c>
      <c r="H25" s="174">
        <f t="shared" si="5"/>
        <v>78908436</v>
      </c>
      <c r="I25" s="174">
        <f t="shared" si="2"/>
        <v>68735260</v>
      </c>
      <c r="J25" s="174">
        <f t="shared" si="3"/>
        <v>-10173176</v>
      </c>
      <c r="K25" s="160">
        <f t="shared" si="4"/>
        <v>1</v>
      </c>
      <c r="L25" s="160"/>
    </row>
    <row r="26" spans="1:12">
      <c r="A26" t="str">
        <f>INDEX(About!K:K,MATCH(B26,About!L:L,0))</f>
        <v>Mississippi</v>
      </c>
      <c r="B26" s="85" t="s">
        <v>559</v>
      </c>
      <c r="C26" s="174">
        <f>SUM(SUMIFS(Cambium22_MidCase_annual_state!J:J,Cambium22_MidCase_annual_state!$A:$A,$B26,Cambium22_MidCase_annual_state!$B:$B,$B$2),SUMIFS(Cambium22_MidCase_annual_state!BZ:BZ,Cambium22_MidCase_annual_state!$A:$A,$B26,Cambium22_MidCase_annual_state!$B:$B,$B$2))</f>
        <v>23281996</v>
      </c>
      <c r="D26" s="174">
        <f>SUMIFS(Cambium22_MidCase_annual_state!K:K,Cambium22_MidCase_annual_state!$A:$A,$B26,Cambium22_MidCase_annual_state!$B:$B,$B$2)</f>
        <v>17253144</v>
      </c>
      <c r="E26">
        <f>SUMIFS('EIA_State Elec Profiles'!$C:$C,'EIA_State Elec Profiles'!$A:$A,$A26,'EIA_State Elec Profiles'!$B:$B,E$1)</f>
        <v>0</v>
      </c>
      <c r="F26">
        <f>SUMIFS('EIA_State Elec Profiles'!$C:$C,'EIA_State Elec Profiles'!$A:$A,$A26,'EIA_State Elec Profiles'!$B:$B,F$1)</f>
        <v>15330151</v>
      </c>
      <c r="G26" t="b">
        <f t="shared" si="0"/>
        <v>0</v>
      </c>
      <c r="H26" s="174">
        <f t="shared" si="5"/>
        <v>23281996</v>
      </c>
      <c r="I26" s="174">
        <f t="shared" si="2"/>
        <v>38612147</v>
      </c>
      <c r="J26" s="174">
        <f t="shared" si="3"/>
        <v>15330151</v>
      </c>
      <c r="K26" s="160">
        <f t="shared" si="4"/>
        <v>1</v>
      </c>
      <c r="L26" s="160"/>
    </row>
    <row r="27" spans="1:12">
      <c r="A27" t="str">
        <f>INDEX(About!K:K,MATCH(B27,About!L:L,0))</f>
        <v>Missouri</v>
      </c>
      <c r="B27" s="85" t="s">
        <v>560</v>
      </c>
      <c r="C27" s="174">
        <f>SUM(SUMIFS(Cambium22_MidCase_annual_state!J:J,Cambium22_MidCase_annual_state!$A:$A,$B27,Cambium22_MidCase_annual_state!$B:$B,$B$2),SUMIFS(Cambium22_MidCase_annual_state!BZ:BZ,Cambium22_MidCase_annual_state!$A:$A,$B27,Cambium22_MidCase_annual_state!$B:$B,$B$2))</f>
        <v>88500260</v>
      </c>
      <c r="D27" s="174">
        <f>SUMIFS(Cambium22_MidCase_annual_state!K:K,Cambium22_MidCase_annual_state!$A:$A,$B27,Cambium22_MidCase_annual_state!$B:$B,$B$2)</f>
        <v>82016380</v>
      </c>
      <c r="E27">
        <f>SUMIFS('EIA_State Elec Profiles'!$C:$C,'EIA_State Elec Profiles'!$A:$A,$A27,'EIA_State Elec Profiles'!$B:$B,E$1)</f>
        <v>5266398</v>
      </c>
      <c r="F27">
        <f>SUMIFS('EIA_State Elec Profiles'!$C:$C,'EIA_State Elec Profiles'!$A:$A,$A27,'EIA_State Elec Profiles'!$B:$B,F$1)</f>
        <v>0</v>
      </c>
      <c r="G27" t="b">
        <f t="shared" si="0"/>
        <v>1</v>
      </c>
      <c r="H27" s="174">
        <f t="shared" si="5"/>
        <v>87282778</v>
      </c>
      <c r="I27" s="174">
        <f t="shared" si="2"/>
        <v>82016380</v>
      </c>
      <c r="J27" s="174">
        <f t="shared" si="3"/>
        <v>-5266398</v>
      </c>
      <c r="K27" s="160">
        <f t="shared" si="4"/>
        <v>1</v>
      </c>
      <c r="L27" s="160"/>
    </row>
    <row r="28" spans="1:12">
      <c r="A28" t="str">
        <f>INDEX(About!K:K,MATCH(B28,About!L:L,0))</f>
        <v>Montana</v>
      </c>
      <c r="B28" s="85" t="s">
        <v>561</v>
      </c>
      <c r="C28" s="174">
        <f>SUM(SUMIFS(Cambium22_MidCase_annual_state!J:J,Cambium22_MidCase_annual_state!$A:$A,$B28,Cambium22_MidCase_annual_state!$B:$B,$B$2),SUMIFS(Cambium22_MidCase_annual_state!BZ:BZ,Cambium22_MidCase_annual_state!$A:$A,$B28,Cambium22_MidCase_annual_state!$B:$B,$B$2))</f>
        <v>18236575.399999999</v>
      </c>
      <c r="D28" s="174">
        <f>SUMIFS(Cambium22_MidCase_annual_state!K:K,Cambium22_MidCase_annual_state!$A:$A,$B28,Cambium22_MidCase_annual_state!$B:$B,$B$2)</f>
        <v>26944262</v>
      </c>
      <c r="E28">
        <f>SUMIFS('EIA_State Elec Profiles'!$C:$C,'EIA_State Elec Profiles'!$A:$A,$A28,'EIA_State Elec Profiles'!$B:$B,E$1)</f>
        <v>0</v>
      </c>
      <c r="F28">
        <f>SUMIFS('EIA_State Elec Profiles'!$C:$C,'EIA_State Elec Profiles'!$A:$A,$A28,'EIA_State Elec Profiles'!$B:$B,F$1)</f>
        <v>7960479</v>
      </c>
      <c r="G28" t="b">
        <f t="shared" si="0"/>
        <v>0</v>
      </c>
      <c r="H28" s="174">
        <f t="shared" si="5"/>
        <v>18236575.399999999</v>
      </c>
      <c r="I28" s="174">
        <f t="shared" si="2"/>
        <v>26197054.399999999</v>
      </c>
      <c r="J28" s="174">
        <f t="shared" si="3"/>
        <v>7960479</v>
      </c>
      <c r="K28" s="160">
        <f t="shared" si="4"/>
        <v>1</v>
      </c>
      <c r="L28" s="160"/>
    </row>
    <row r="29" spans="1:12">
      <c r="A29" t="str">
        <f>INDEX(About!K:K,MATCH(B29,About!L:L,0))</f>
        <v>Nebraska</v>
      </c>
      <c r="B29" s="85" t="s">
        <v>562</v>
      </c>
      <c r="C29" s="174">
        <f>SUM(SUMIFS(Cambium22_MidCase_annual_state!J:J,Cambium22_MidCase_annual_state!$A:$A,$B29,Cambium22_MidCase_annual_state!$B:$B,$B$2),SUMIFS(Cambium22_MidCase_annual_state!BZ:BZ,Cambium22_MidCase_annual_state!$A:$A,$B29,Cambium22_MidCase_annual_state!$B:$B,$B$2))</f>
        <v>22227818</v>
      </c>
      <c r="D29" s="174">
        <f>SUMIFS(Cambium22_MidCase_annual_state!K:K,Cambium22_MidCase_annual_state!$A:$A,$B29,Cambium22_MidCase_annual_state!$B:$B,$B$2)</f>
        <v>39763480</v>
      </c>
      <c r="E29">
        <f>SUMIFS('EIA_State Elec Profiles'!$C:$C,'EIA_State Elec Profiles'!$A:$A,$A29,'EIA_State Elec Profiles'!$B:$B,E$1)</f>
        <v>0</v>
      </c>
      <c r="F29">
        <f>SUMIFS('EIA_State Elec Profiles'!$C:$C,'EIA_State Elec Profiles'!$A:$A,$A29,'EIA_State Elec Profiles'!$B:$B,F$1)</f>
        <v>3400152</v>
      </c>
      <c r="G29" t="b">
        <f t="shared" si="0"/>
        <v>0</v>
      </c>
      <c r="H29" s="174">
        <f t="shared" si="5"/>
        <v>22227818</v>
      </c>
      <c r="I29" s="174">
        <f t="shared" si="2"/>
        <v>25627970</v>
      </c>
      <c r="J29" s="174">
        <f t="shared" si="3"/>
        <v>3400152</v>
      </c>
      <c r="K29" s="160">
        <f t="shared" si="4"/>
        <v>1</v>
      </c>
      <c r="L29" s="160"/>
    </row>
    <row r="30" spans="1:12">
      <c r="A30" t="str">
        <f>INDEX(About!K:K,MATCH(B30,About!L:L,0))</f>
        <v>Nevada</v>
      </c>
      <c r="B30" s="85" t="s">
        <v>563</v>
      </c>
      <c r="C30" s="174">
        <f>SUM(SUMIFS(Cambium22_MidCase_annual_state!J:J,Cambium22_MidCase_annual_state!$A:$A,$B30,Cambium22_MidCase_annual_state!$B:$B,$B$2),SUMIFS(Cambium22_MidCase_annual_state!BZ:BZ,Cambium22_MidCase_annual_state!$A:$A,$B30,Cambium22_MidCase_annual_state!$B:$B,$B$2))</f>
        <v>25341504</v>
      </c>
      <c r="D30" s="174">
        <f>SUMIFS(Cambium22_MidCase_annual_state!K:K,Cambium22_MidCase_annual_state!$A:$A,$B30,Cambium22_MidCase_annual_state!$B:$B,$B$2)</f>
        <v>21446326</v>
      </c>
      <c r="E30">
        <f>SUMIFS('EIA_State Elec Profiles'!$C:$C,'EIA_State Elec Profiles'!$A:$A,$A30,'EIA_State Elec Profiles'!$B:$B,E$1)</f>
        <v>0</v>
      </c>
      <c r="F30">
        <f>SUMIFS('EIA_State Elec Profiles'!$C:$C,'EIA_State Elec Profiles'!$A:$A,$A30,'EIA_State Elec Profiles'!$B:$B,F$1)</f>
        <v>527100</v>
      </c>
      <c r="G30" t="b">
        <f t="shared" si="0"/>
        <v>0</v>
      </c>
      <c r="H30" s="174">
        <f t="shared" si="5"/>
        <v>25341504</v>
      </c>
      <c r="I30" s="174">
        <f t="shared" si="2"/>
        <v>25868604</v>
      </c>
      <c r="J30" s="174">
        <f t="shared" si="3"/>
        <v>527100</v>
      </c>
      <c r="K30" s="160">
        <f t="shared" si="4"/>
        <v>1</v>
      </c>
      <c r="L30" s="160"/>
    </row>
    <row r="31" spans="1:12">
      <c r="A31" t="str">
        <f>INDEX(About!K:K,MATCH(B31,About!L:L,0))</f>
        <v>New Hampshire</v>
      </c>
      <c r="B31" s="85" t="s">
        <v>564</v>
      </c>
      <c r="C31" s="174">
        <f>SUM(SUMIFS(Cambium22_MidCase_annual_state!J:J,Cambium22_MidCase_annual_state!$A:$A,$B31,Cambium22_MidCase_annual_state!$B:$B,$B$2),SUMIFS(Cambium22_MidCase_annual_state!BZ:BZ,Cambium22_MidCase_annual_state!$A:$A,$B31,Cambium22_MidCase_annual_state!$B:$B,$B$2))</f>
        <v>8778659</v>
      </c>
      <c r="D31" s="174">
        <f>SUMIFS(Cambium22_MidCase_annual_state!K:K,Cambium22_MidCase_annual_state!$A:$A,$B31,Cambium22_MidCase_annual_state!$B:$B,$B$2)</f>
        <v>13843795</v>
      </c>
      <c r="E31">
        <f>SUMIFS('EIA_State Elec Profiles'!$C:$C,'EIA_State Elec Profiles'!$A:$A,$A31,'EIA_State Elec Profiles'!$B:$B,E$1)</f>
        <v>0</v>
      </c>
      <c r="F31">
        <f>SUMIFS('EIA_State Elec Profiles'!$C:$C,'EIA_State Elec Profiles'!$A:$A,$A31,'EIA_State Elec Profiles'!$B:$B,F$1)</f>
        <v>5644666</v>
      </c>
      <c r="G31" t="b">
        <f t="shared" si="0"/>
        <v>0</v>
      </c>
      <c r="H31" s="174">
        <f t="shared" si="5"/>
        <v>8778659</v>
      </c>
      <c r="I31" s="174">
        <f t="shared" si="2"/>
        <v>14423325</v>
      </c>
      <c r="J31" s="174">
        <f t="shared" si="3"/>
        <v>5644666</v>
      </c>
      <c r="K31" s="160">
        <f t="shared" si="4"/>
        <v>1</v>
      </c>
      <c r="L31" s="160"/>
    </row>
    <row r="32" spans="1:12">
      <c r="A32" t="str">
        <f>INDEX(About!K:K,MATCH(B32,About!L:L,0))</f>
        <v>New Jersey</v>
      </c>
      <c r="B32" s="85" t="s">
        <v>565</v>
      </c>
      <c r="C32" s="174">
        <f>SUM(SUMIFS(Cambium22_MidCase_annual_state!J:J,Cambium22_MidCase_annual_state!$A:$A,$B32,Cambium22_MidCase_annual_state!$B:$B,$B$2),SUMIFS(Cambium22_MidCase_annual_state!BZ:BZ,Cambium22_MidCase_annual_state!$A:$A,$B32,Cambium22_MidCase_annual_state!$B:$B,$B$2))</f>
        <v>20743186</v>
      </c>
      <c r="D32" s="174">
        <f>SUMIFS(Cambium22_MidCase_annual_state!K:K,Cambium22_MidCase_annual_state!$A:$A,$B32,Cambium22_MidCase_annual_state!$B:$B,$B$2)</f>
        <v>18762830</v>
      </c>
      <c r="E32">
        <f>SUMIFS('EIA_State Elec Profiles'!$C:$C,'EIA_State Elec Profiles'!$A:$A,$A32,'EIA_State Elec Profiles'!$B:$B,E$1)</f>
        <v>16604649</v>
      </c>
      <c r="F32">
        <f>SUMIFS('EIA_State Elec Profiles'!$C:$C,'EIA_State Elec Profiles'!$A:$A,$A32,'EIA_State Elec Profiles'!$B:$B,F$1)</f>
        <v>0</v>
      </c>
      <c r="G32" t="b">
        <f t="shared" si="0"/>
        <v>1</v>
      </c>
      <c r="H32" s="174">
        <f t="shared" si="5"/>
        <v>35367479</v>
      </c>
      <c r="I32" s="174">
        <f t="shared" si="2"/>
        <v>18762830</v>
      </c>
      <c r="J32" s="174">
        <f t="shared" si="3"/>
        <v>-16604649</v>
      </c>
      <c r="K32" s="160">
        <f t="shared" si="4"/>
        <v>1</v>
      </c>
      <c r="L32" s="160"/>
    </row>
    <row r="33" spans="1:12">
      <c r="A33" t="str">
        <f>INDEX(About!K:K,MATCH(B33,About!L:L,0))</f>
        <v>New Mexico</v>
      </c>
      <c r="B33" s="85" t="s">
        <v>566</v>
      </c>
      <c r="C33" s="174">
        <f>SUM(SUMIFS(Cambium22_MidCase_annual_state!J:J,Cambium22_MidCase_annual_state!$A:$A,$B33,Cambium22_MidCase_annual_state!$B:$B,$B$2),SUMIFS(Cambium22_MidCase_annual_state!BZ:BZ,Cambium22_MidCase_annual_state!$A:$A,$B33,Cambium22_MidCase_annual_state!$B:$B,$B$2))</f>
        <v>24895854</v>
      </c>
      <c r="D33" s="174">
        <f>SUMIFS(Cambium22_MidCase_annual_state!K:K,Cambium22_MidCase_annual_state!$A:$A,$B33,Cambium22_MidCase_annual_state!$B:$B,$B$2)</f>
        <v>30020412</v>
      </c>
      <c r="E33">
        <f>SUMIFS('EIA_State Elec Profiles'!$C:$C,'EIA_State Elec Profiles'!$A:$A,$A33,'EIA_State Elec Profiles'!$B:$B,E$1)</f>
        <v>0</v>
      </c>
      <c r="F33">
        <f>SUMIFS('EIA_State Elec Profiles'!$C:$C,'EIA_State Elec Profiles'!$A:$A,$A33,'EIA_State Elec Profiles'!$B:$B,F$1)</f>
        <v>8229984</v>
      </c>
      <c r="G33" t="b">
        <f t="shared" si="0"/>
        <v>0</v>
      </c>
      <c r="H33" s="174">
        <f t="shared" si="5"/>
        <v>24895854</v>
      </c>
      <c r="I33" s="174">
        <f t="shared" si="2"/>
        <v>33125838</v>
      </c>
      <c r="J33" s="174">
        <f t="shared" si="3"/>
        <v>8229984</v>
      </c>
      <c r="K33" s="160">
        <f t="shared" si="4"/>
        <v>1</v>
      </c>
      <c r="L33" s="160"/>
    </row>
    <row r="34" spans="1:12">
      <c r="A34" t="str">
        <f>INDEX(About!K:K,MATCH(B34,About!L:L,0))</f>
        <v>New York</v>
      </c>
      <c r="B34" s="85" t="s">
        <v>567</v>
      </c>
      <c r="C34" s="174">
        <f>SUM(SUMIFS(Cambium22_MidCase_annual_state!J:J,Cambium22_MidCase_annual_state!$A:$A,$B34,Cambium22_MidCase_annual_state!$B:$B,$B$2),SUMIFS(Cambium22_MidCase_annual_state!BZ:BZ,Cambium22_MidCase_annual_state!$A:$A,$B34,Cambium22_MidCase_annual_state!$B:$B,$B$2))</f>
        <v>41209982</v>
      </c>
      <c r="D34" s="174">
        <f>SUMIFS(Cambium22_MidCase_annual_state!K:K,Cambium22_MidCase_annual_state!$A:$A,$B34,Cambium22_MidCase_annual_state!$B:$B,$B$2)</f>
        <v>13722966</v>
      </c>
      <c r="E34">
        <f>SUMIFS('EIA_State Elec Profiles'!$C:$C,'EIA_State Elec Profiles'!$A:$A,$A34,'EIA_State Elec Profiles'!$B:$B,E$1)</f>
        <v>12437962</v>
      </c>
      <c r="F34">
        <f>SUMIFS('EIA_State Elec Profiles'!$C:$C,'EIA_State Elec Profiles'!$A:$A,$A34,'EIA_State Elec Profiles'!$B:$B,F$1)</f>
        <v>0</v>
      </c>
      <c r="G34" t="b">
        <f t="shared" si="0"/>
        <v>1</v>
      </c>
      <c r="H34" s="174">
        <f t="shared" si="5"/>
        <v>26160928</v>
      </c>
      <c r="I34" s="174">
        <f t="shared" si="2"/>
        <v>13722966</v>
      </c>
      <c r="J34" s="174">
        <f t="shared" si="3"/>
        <v>-12437962</v>
      </c>
      <c r="K34" s="160">
        <f t="shared" si="4"/>
        <v>1</v>
      </c>
      <c r="L34" s="160"/>
    </row>
    <row r="35" spans="1:12">
      <c r="A35" t="str">
        <f>INDEX(About!K:K,MATCH(B35,About!L:L,0))</f>
        <v>North Carolina</v>
      </c>
      <c r="B35" s="85" t="s">
        <v>568</v>
      </c>
      <c r="C35" s="174">
        <f>SUM(SUMIFS(Cambium22_MidCase_annual_state!J:J,Cambium22_MidCase_annual_state!$A:$A,$B35,Cambium22_MidCase_annual_state!$B:$B,$B$2),SUMIFS(Cambium22_MidCase_annual_state!BZ:BZ,Cambium22_MidCase_annual_state!$A:$A,$B35,Cambium22_MidCase_annual_state!$B:$B,$B$2))</f>
        <v>40042748</v>
      </c>
      <c r="D35" s="174">
        <f>SUMIFS(Cambium22_MidCase_annual_state!K:K,Cambium22_MidCase_annual_state!$A:$A,$B35,Cambium22_MidCase_annual_state!$B:$B,$B$2)</f>
        <v>21927466</v>
      </c>
      <c r="E35">
        <f>SUMIFS('EIA_State Elec Profiles'!$C:$C,'EIA_State Elec Profiles'!$A:$A,$A35,'EIA_State Elec Profiles'!$B:$B,E$1)</f>
        <v>15014573</v>
      </c>
      <c r="F35">
        <f>SUMIFS('EIA_State Elec Profiles'!$C:$C,'EIA_State Elec Profiles'!$A:$A,$A35,'EIA_State Elec Profiles'!$B:$B,F$1)</f>
        <v>0</v>
      </c>
      <c r="G35" t="b">
        <f t="shared" si="0"/>
        <v>1</v>
      </c>
      <c r="H35" s="174">
        <f t="shared" si="5"/>
        <v>36942039</v>
      </c>
      <c r="I35" s="174">
        <f t="shared" si="2"/>
        <v>21927466</v>
      </c>
      <c r="J35" s="174">
        <f t="shared" si="3"/>
        <v>-15014573</v>
      </c>
      <c r="K35" s="160">
        <f t="shared" si="4"/>
        <v>1</v>
      </c>
      <c r="L35" s="160"/>
    </row>
    <row r="36" spans="1:12">
      <c r="A36" t="str">
        <f>INDEX(About!K:K,MATCH(B36,About!L:L,0))</f>
        <v>North Dakota</v>
      </c>
      <c r="B36" s="85" t="s">
        <v>569</v>
      </c>
      <c r="C36" s="174">
        <f>SUM(SUMIFS(Cambium22_MidCase_annual_state!J:J,Cambium22_MidCase_annual_state!$A:$A,$B36,Cambium22_MidCase_annual_state!$B:$B,$B$2),SUMIFS(Cambium22_MidCase_annual_state!BZ:BZ,Cambium22_MidCase_annual_state!$A:$A,$B36,Cambium22_MidCase_annual_state!$B:$B,$B$2))</f>
        <v>19023486.5</v>
      </c>
      <c r="D36" s="174">
        <f>SUMIFS(Cambium22_MidCase_annual_state!K:K,Cambium22_MidCase_annual_state!$A:$A,$B36,Cambium22_MidCase_annual_state!$B:$B,$B$2)</f>
        <v>28949594</v>
      </c>
      <c r="E36">
        <f>SUMIFS('EIA_State Elec Profiles'!$C:$C,'EIA_State Elec Profiles'!$A:$A,$A36,'EIA_State Elec Profiles'!$B:$B,E$1)</f>
        <v>0</v>
      </c>
      <c r="F36">
        <f>SUMIFS('EIA_State Elec Profiles'!$C:$C,'EIA_State Elec Profiles'!$A:$A,$A36,'EIA_State Elec Profiles'!$B:$B,F$1)</f>
        <v>19900886</v>
      </c>
      <c r="G36" t="b">
        <f t="shared" si="0"/>
        <v>0</v>
      </c>
      <c r="H36" s="174">
        <f t="shared" si="5"/>
        <v>19023486.5</v>
      </c>
      <c r="I36" s="174">
        <f t="shared" si="2"/>
        <v>38924372.5</v>
      </c>
      <c r="J36" s="174">
        <f t="shared" si="3"/>
        <v>19900886</v>
      </c>
      <c r="K36" s="160">
        <f t="shared" si="4"/>
        <v>1</v>
      </c>
      <c r="L36" s="160"/>
    </row>
    <row r="37" spans="1:12">
      <c r="A37" t="str">
        <f>INDEX(About!K:K,MATCH(B37,About!L:L,0))</f>
        <v>Ohio</v>
      </c>
      <c r="B37" s="85" t="s">
        <v>570</v>
      </c>
      <c r="C37" s="174">
        <f>SUM(SUMIFS(Cambium22_MidCase_annual_state!J:J,Cambium22_MidCase_annual_state!$A:$A,$B37,Cambium22_MidCase_annual_state!$B:$B,$B$2),SUMIFS(Cambium22_MidCase_annual_state!BZ:BZ,Cambium22_MidCase_annual_state!$A:$A,$B37,Cambium22_MidCase_annual_state!$B:$B,$B$2))</f>
        <v>59616756</v>
      </c>
      <c r="D37" s="174">
        <f>SUMIFS(Cambium22_MidCase_annual_state!K:K,Cambium22_MidCase_annual_state!$A:$A,$B37,Cambium22_MidCase_annual_state!$B:$B,$B$2)</f>
        <v>47608156</v>
      </c>
      <c r="E37">
        <f>SUMIFS('EIA_State Elec Profiles'!$C:$C,'EIA_State Elec Profiles'!$A:$A,$A37,'EIA_State Elec Profiles'!$B:$B,E$1)</f>
        <v>30782466</v>
      </c>
      <c r="F37">
        <f>SUMIFS('EIA_State Elec Profiles'!$C:$C,'EIA_State Elec Profiles'!$A:$A,$A37,'EIA_State Elec Profiles'!$B:$B,F$1)</f>
        <v>0</v>
      </c>
      <c r="G37" t="b">
        <f t="shared" si="0"/>
        <v>1</v>
      </c>
      <c r="H37" s="174">
        <f t="shared" si="5"/>
        <v>78390622</v>
      </c>
      <c r="I37" s="174">
        <f t="shared" si="2"/>
        <v>47608156</v>
      </c>
      <c r="J37" s="174">
        <f t="shared" si="3"/>
        <v>-30782466</v>
      </c>
      <c r="K37" s="160">
        <f t="shared" si="4"/>
        <v>1</v>
      </c>
      <c r="L37" s="160"/>
    </row>
    <row r="38" spans="1:12">
      <c r="A38" t="str">
        <f>INDEX(About!K:K,MATCH(B38,About!L:L,0))</f>
        <v>Oklahoma</v>
      </c>
      <c r="B38" s="85" t="s">
        <v>571</v>
      </c>
      <c r="C38" s="174">
        <f>SUM(SUMIFS(Cambium22_MidCase_annual_state!J:J,Cambium22_MidCase_annual_state!$A:$A,$B38,Cambium22_MidCase_annual_state!$B:$B,$B$2),SUMIFS(Cambium22_MidCase_annual_state!BZ:BZ,Cambium22_MidCase_annual_state!$A:$A,$B38,Cambium22_MidCase_annual_state!$B:$B,$B$2))</f>
        <v>29385446</v>
      </c>
      <c r="D38" s="174">
        <f>SUMIFS(Cambium22_MidCase_annual_state!K:K,Cambium22_MidCase_annual_state!$A:$A,$B38,Cambium22_MidCase_annual_state!$B:$B,$B$2)</f>
        <v>72480580</v>
      </c>
      <c r="E38">
        <f>SUMIFS('EIA_State Elec Profiles'!$C:$C,'EIA_State Elec Profiles'!$A:$A,$A38,'EIA_State Elec Profiles'!$B:$B,E$1)</f>
        <v>0</v>
      </c>
      <c r="F38">
        <f>SUMIFS('EIA_State Elec Profiles'!$C:$C,'EIA_State Elec Profiles'!$A:$A,$A38,'EIA_State Elec Profiles'!$B:$B,F$1)</f>
        <v>11919968</v>
      </c>
      <c r="G38" t="b">
        <f t="shared" si="0"/>
        <v>0</v>
      </c>
      <c r="H38" s="174">
        <f t="shared" si="5"/>
        <v>29385446</v>
      </c>
      <c r="I38" s="174">
        <f t="shared" si="2"/>
        <v>41305414</v>
      </c>
      <c r="J38" s="174">
        <f t="shared" si="3"/>
        <v>11919968</v>
      </c>
      <c r="K38" s="160">
        <f t="shared" si="4"/>
        <v>1</v>
      </c>
      <c r="L38" s="160"/>
    </row>
    <row r="39" spans="1:12">
      <c r="A39" t="str">
        <f>INDEX(About!K:K,MATCH(B39,About!L:L,0))</f>
        <v>Oregon</v>
      </c>
      <c r="B39" s="85" t="s">
        <v>572</v>
      </c>
      <c r="C39" s="174">
        <f>SUM(SUMIFS(Cambium22_MidCase_annual_state!J:J,Cambium22_MidCase_annual_state!$A:$A,$B39,Cambium22_MidCase_annual_state!$B:$B,$B$2),SUMIFS(Cambium22_MidCase_annual_state!BZ:BZ,Cambium22_MidCase_annual_state!$A:$A,$B39,Cambium22_MidCase_annual_state!$B:$B,$B$2))</f>
        <v>59785850</v>
      </c>
      <c r="D39" s="174">
        <f>SUMIFS(Cambium22_MidCase_annual_state!K:K,Cambium22_MidCase_annual_state!$A:$A,$B39,Cambium22_MidCase_annual_state!$B:$B,$B$2)</f>
        <v>61248250</v>
      </c>
      <c r="E39">
        <f>SUMIFS('EIA_State Elec Profiles'!$C:$C,'EIA_State Elec Profiles'!$A:$A,$A39,'EIA_State Elec Profiles'!$B:$B,E$1)</f>
        <v>0</v>
      </c>
      <c r="F39">
        <f>SUMIFS('EIA_State Elec Profiles'!$C:$C,'EIA_State Elec Profiles'!$A:$A,$A39,'EIA_State Elec Profiles'!$B:$B,F$1)</f>
        <v>3515910</v>
      </c>
      <c r="G39" t="b">
        <f t="shared" si="0"/>
        <v>0</v>
      </c>
      <c r="H39" s="174">
        <f t="shared" si="5"/>
        <v>59785850</v>
      </c>
      <c r="I39" s="174">
        <f t="shared" si="2"/>
        <v>63301760</v>
      </c>
      <c r="J39" s="174">
        <f t="shared" si="3"/>
        <v>3515910</v>
      </c>
      <c r="K39" s="160">
        <f t="shared" si="4"/>
        <v>1</v>
      </c>
      <c r="L39" s="160"/>
    </row>
    <row r="40" spans="1:12">
      <c r="A40" t="str">
        <f>INDEX(About!K:K,MATCH(B40,About!L:L,0))</f>
        <v>Pennsylvania</v>
      </c>
      <c r="B40" s="85" t="s">
        <v>573</v>
      </c>
      <c r="C40" s="174">
        <f>SUM(SUMIFS(Cambium22_MidCase_annual_state!J:J,Cambium22_MidCase_annual_state!$A:$A,$B40,Cambium22_MidCase_annual_state!$B:$B,$B$2),SUMIFS(Cambium22_MidCase_annual_state!BZ:BZ,Cambium22_MidCase_annual_state!$A:$A,$B40,Cambium22_MidCase_annual_state!$B:$B,$B$2))</f>
        <v>24911482</v>
      </c>
      <c r="D40" s="174">
        <f>SUMIFS(Cambium22_MidCase_annual_state!K:K,Cambium22_MidCase_annual_state!$A:$A,$B40,Cambium22_MidCase_annual_state!$B:$B,$B$2)</f>
        <v>96271670</v>
      </c>
      <c r="E40">
        <f>SUMIFS('EIA_State Elec Profiles'!$C:$C,'EIA_State Elec Profiles'!$A:$A,$A40,'EIA_State Elec Profiles'!$B:$B,E$1)</f>
        <v>0</v>
      </c>
      <c r="F40">
        <f>SUMIFS('EIA_State Elec Profiles'!$C:$C,'EIA_State Elec Profiles'!$A:$A,$A40,'EIA_State Elec Profiles'!$B:$B,F$1)</f>
        <v>84594859</v>
      </c>
      <c r="G40" t="b">
        <f t="shared" si="0"/>
        <v>0</v>
      </c>
      <c r="H40" s="174">
        <f t="shared" si="5"/>
        <v>24911482</v>
      </c>
      <c r="I40" s="174">
        <f t="shared" si="2"/>
        <v>109506341</v>
      </c>
      <c r="J40" s="174">
        <f t="shared" si="3"/>
        <v>84594859</v>
      </c>
      <c r="K40" s="160">
        <f t="shared" si="4"/>
        <v>1</v>
      </c>
      <c r="L40" s="160"/>
    </row>
    <row r="41" spans="1:12">
      <c r="A41" t="str">
        <f>INDEX(About!K:K,MATCH(B41,About!L:L,0))</f>
        <v>Rhode Island</v>
      </c>
      <c r="B41" s="85" t="s">
        <v>574</v>
      </c>
      <c r="C41" s="174">
        <f>SUM(SUMIFS(Cambium22_MidCase_annual_state!J:J,Cambium22_MidCase_annual_state!$A:$A,$B41,Cambium22_MidCase_annual_state!$B:$B,$B$2),SUMIFS(Cambium22_MidCase_annual_state!BZ:BZ,Cambium22_MidCase_annual_state!$A:$A,$B41,Cambium22_MidCase_annual_state!$B:$B,$B$2))</f>
        <v>6158901.5</v>
      </c>
      <c r="D41" s="174">
        <f>SUMIFS(Cambium22_MidCase_annual_state!K:K,Cambium22_MidCase_annual_state!$A:$A,$B41,Cambium22_MidCase_annual_state!$B:$B,$B$2)</f>
        <v>4930804</v>
      </c>
      <c r="E41">
        <f>SUMIFS('EIA_State Elec Profiles'!$C:$C,'EIA_State Elec Profiles'!$A:$A,$A41,'EIA_State Elec Profiles'!$B:$B,E$1)</f>
        <v>0</v>
      </c>
      <c r="F41">
        <f>SUMIFS('EIA_State Elec Profiles'!$C:$C,'EIA_State Elec Profiles'!$A:$A,$A41,'EIA_State Elec Profiles'!$B:$B,F$1)</f>
        <v>1330952</v>
      </c>
      <c r="G41" t="b">
        <f t="shared" si="0"/>
        <v>0</v>
      </c>
      <c r="H41" s="174">
        <f t="shared" si="5"/>
        <v>6158901.5</v>
      </c>
      <c r="I41" s="174">
        <f t="shared" si="2"/>
        <v>7489853.5</v>
      </c>
      <c r="J41" s="174">
        <f t="shared" si="3"/>
        <v>1330952</v>
      </c>
      <c r="K41" s="160">
        <f t="shared" si="4"/>
        <v>1</v>
      </c>
      <c r="L41" s="160"/>
    </row>
    <row r="42" spans="1:12">
      <c r="A42" t="str">
        <f>INDEX(About!K:K,MATCH(B42,About!L:L,0))</f>
        <v>South Carolina</v>
      </c>
      <c r="B42" s="85" t="s">
        <v>575</v>
      </c>
      <c r="C42" s="174">
        <f>SUM(SUMIFS(Cambium22_MidCase_annual_state!J:J,Cambium22_MidCase_annual_state!$A:$A,$B42,Cambium22_MidCase_annual_state!$B:$B,$B$2),SUMIFS(Cambium22_MidCase_annual_state!BZ:BZ,Cambium22_MidCase_annual_state!$A:$A,$B42,Cambium22_MidCase_annual_state!$B:$B,$B$2))</f>
        <v>25458424</v>
      </c>
      <c r="D42" s="174">
        <f>SUMIFS(Cambium22_MidCase_annual_state!K:K,Cambium22_MidCase_annual_state!$A:$A,$B42,Cambium22_MidCase_annual_state!$B:$B,$B$2)</f>
        <v>21783330</v>
      </c>
      <c r="E42">
        <f>SUMIFS('EIA_State Elec Profiles'!$C:$C,'EIA_State Elec Profiles'!$A:$A,$A42,'EIA_State Elec Profiles'!$B:$B,E$1)</f>
        <v>0</v>
      </c>
      <c r="F42">
        <f>SUMIFS('EIA_State Elec Profiles'!$C:$C,'EIA_State Elec Profiles'!$A:$A,$A42,'EIA_State Elec Profiles'!$B:$B,F$1)</f>
        <v>11884926</v>
      </c>
      <c r="G42" t="b">
        <f t="shared" si="0"/>
        <v>0</v>
      </c>
      <c r="H42" s="174">
        <f t="shared" si="5"/>
        <v>25458424</v>
      </c>
      <c r="I42" s="174">
        <f t="shared" si="2"/>
        <v>37343350</v>
      </c>
      <c r="J42" s="174">
        <f t="shared" si="3"/>
        <v>11884926</v>
      </c>
      <c r="K42" s="160">
        <f t="shared" si="4"/>
        <v>1</v>
      </c>
      <c r="L42" s="160"/>
    </row>
    <row r="43" spans="1:12">
      <c r="A43" t="str">
        <f>INDEX(About!K:K,MATCH(B43,About!L:L,0))</f>
        <v>South Dakota</v>
      </c>
      <c r="B43" s="85" t="s">
        <v>576</v>
      </c>
      <c r="C43" s="174">
        <f>SUM(SUMIFS(Cambium22_MidCase_annual_state!J:J,Cambium22_MidCase_annual_state!$A:$A,$B43,Cambium22_MidCase_annual_state!$B:$B,$B$2),SUMIFS(Cambium22_MidCase_annual_state!BZ:BZ,Cambium22_MidCase_annual_state!$A:$A,$B43,Cambium22_MidCase_annual_state!$B:$B,$B$2))</f>
        <v>8487187</v>
      </c>
      <c r="D43" s="174">
        <f>SUMIFS(Cambium22_MidCase_annual_state!K:K,Cambium22_MidCase_annual_state!$A:$A,$B43,Cambium22_MidCase_annual_state!$B:$B,$B$2)</f>
        <v>14232429</v>
      </c>
      <c r="E43">
        <f>SUMIFS('EIA_State Elec Profiles'!$C:$C,'EIA_State Elec Profiles'!$A:$A,$A43,'EIA_State Elec Profiles'!$B:$B,E$1)</f>
        <v>0</v>
      </c>
      <c r="F43">
        <f>SUMIFS('EIA_State Elec Profiles'!$C:$C,'EIA_State Elec Profiles'!$A:$A,$A43,'EIA_State Elec Profiles'!$B:$B,F$1)</f>
        <v>3529188</v>
      </c>
      <c r="G43" t="b">
        <f t="shared" si="0"/>
        <v>0</v>
      </c>
      <c r="H43" s="174">
        <f t="shared" si="5"/>
        <v>8487187</v>
      </c>
      <c r="I43" s="174">
        <f t="shared" si="2"/>
        <v>12016375</v>
      </c>
      <c r="J43" s="174">
        <f t="shared" si="3"/>
        <v>3529188</v>
      </c>
      <c r="K43" s="160">
        <f t="shared" si="4"/>
        <v>1</v>
      </c>
      <c r="L43" s="160"/>
    </row>
    <row r="44" spans="1:12">
      <c r="A44" t="str">
        <f>INDEX(About!K:K,MATCH(B44,About!L:L,0))</f>
        <v>Tennessee</v>
      </c>
      <c r="B44" s="85" t="s">
        <v>577</v>
      </c>
      <c r="C44" s="174">
        <f>SUM(SUMIFS(Cambium22_MidCase_annual_state!J:J,Cambium22_MidCase_annual_state!$A:$A,$B44,Cambium22_MidCase_annual_state!$B:$B,$B$2),SUMIFS(Cambium22_MidCase_annual_state!BZ:BZ,Cambium22_MidCase_annual_state!$A:$A,$B44,Cambium22_MidCase_annual_state!$B:$B,$B$2))</f>
        <v>45261704</v>
      </c>
      <c r="D44" s="174">
        <f>SUMIFS(Cambium22_MidCase_annual_state!K:K,Cambium22_MidCase_annual_state!$A:$A,$B44,Cambium22_MidCase_annual_state!$B:$B,$B$2)</f>
        <v>20776046</v>
      </c>
      <c r="E44">
        <f>SUMIFS('EIA_State Elec Profiles'!$C:$C,'EIA_State Elec Profiles'!$A:$A,$A44,'EIA_State Elec Profiles'!$B:$B,E$1)</f>
        <v>28450920</v>
      </c>
      <c r="F44">
        <f>SUMIFS('EIA_State Elec Profiles'!$C:$C,'EIA_State Elec Profiles'!$A:$A,$A44,'EIA_State Elec Profiles'!$B:$B,F$1)</f>
        <v>0</v>
      </c>
      <c r="G44" t="b">
        <f t="shared" si="0"/>
        <v>1</v>
      </c>
      <c r="H44" s="174">
        <f t="shared" si="5"/>
        <v>49226966</v>
      </c>
      <c r="I44" s="174">
        <f t="shared" si="2"/>
        <v>20776046</v>
      </c>
      <c r="J44" s="174">
        <f t="shared" si="3"/>
        <v>-28450920</v>
      </c>
      <c r="K44" s="160">
        <f t="shared" si="4"/>
        <v>1</v>
      </c>
      <c r="L44" s="160"/>
    </row>
    <row r="45" spans="1:12">
      <c r="A45" t="str">
        <f>INDEX(About!K:K,MATCH(B45,About!L:L,0))</f>
        <v>Texas</v>
      </c>
      <c r="B45" s="85" t="s">
        <v>578</v>
      </c>
      <c r="C45" s="174">
        <f>SUM(SUMIFS(Cambium22_MidCase_annual_state!J:J,Cambium22_MidCase_annual_state!$A:$A,$B45,Cambium22_MidCase_annual_state!$B:$B,$B$2),SUMIFS(Cambium22_MidCase_annual_state!BZ:BZ,Cambium22_MidCase_annual_state!$A:$A,$B45,Cambium22_MidCase_annual_state!$B:$B,$B$2))</f>
        <v>285643400</v>
      </c>
      <c r="D45" s="174">
        <f>SUMIFS(Cambium22_MidCase_annual_state!K:K,Cambium22_MidCase_annual_state!$A:$A,$B45,Cambium22_MidCase_annual_state!$B:$B,$B$2)</f>
        <v>296760700</v>
      </c>
      <c r="E45">
        <f>SUMIFS('EIA_State Elec Profiles'!$C:$C,'EIA_State Elec Profiles'!$A:$A,$A45,'EIA_State Elec Profiles'!$B:$B,E$1)</f>
        <v>15236857</v>
      </c>
      <c r="F45">
        <f>SUMIFS('EIA_State Elec Profiles'!$C:$C,'EIA_State Elec Profiles'!$A:$A,$A45,'EIA_State Elec Profiles'!$B:$B,F$1)</f>
        <v>0</v>
      </c>
      <c r="G45" t="b">
        <f t="shared" si="0"/>
        <v>1</v>
      </c>
      <c r="H45" s="174">
        <f t="shared" si="5"/>
        <v>311997557</v>
      </c>
      <c r="I45" s="174">
        <f t="shared" si="2"/>
        <v>296760700</v>
      </c>
      <c r="J45" s="174">
        <f t="shared" si="3"/>
        <v>-15236857</v>
      </c>
      <c r="K45" s="160">
        <f t="shared" si="4"/>
        <v>1</v>
      </c>
      <c r="L45" s="160"/>
    </row>
    <row r="46" spans="1:12">
      <c r="A46" t="str">
        <f>INDEX(About!K:K,MATCH(B46,About!L:L,0))</f>
        <v>Utah</v>
      </c>
      <c r="B46" s="85" t="s">
        <v>579</v>
      </c>
      <c r="C46" s="174">
        <f>SUM(SUMIFS(Cambium22_MidCase_annual_state!J:J,Cambium22_MidCase_annual_state!$A:$A,$B46,Cambium22_MidCase_annual_state!$B:$B,$B$2),SUMIFS(Cambium22_MidCase_annual_state!BZ:BZ,Cambium22_MidCase_annual_state!$A:$A,$B46,Cambium22_MidCase_annual_state!$B:$B,$B$2))</f>
        <v>18161794</v>
      </c>
      <c r="D46" s="174">
        <f>SUMIFS(Cambium22_MidCase_annual_state!K:K,Cambium22_MidCase_annual_state!$A:$A,$B46,Cambium22_MidCase_annual_state!$B:$B,$B$2)</f>
        <v>16343501</v>
      </c>
      <c r="E46">
        <f>SUMIFS('EIA_State Elec Profiles'!$C:$C,'EIA_State Elec Profiles'!$A:$A,$A46,'EIA_State Elec Profiles'!$B:$B,E$1)</f>
        <v>0</v>
      </c>
      <c r="F46">
        <f>SUMIFS('EIA_State Elec Profiles'!$C:$C,'EIA_State Elec Profiles'!$A:$A,$A46,'EIA_State Elec Profiles'!$B:$B,F$1)</f>
        <v>7515602</v>
      </c>
      <c r="G46" t="b">
        <f t="shared" si="0"/>
        <v>0</v>
      </c>
      <c r="H46" s="174">
        <f t="shared" si="5"/>
        <v>18161794</v>
      </c>
      <c r="I46" s="174">
        <f t="shared" si="2"/>
        <v>25677396</v>
      </c>
      <c r="J46" s="174">
        <f t="shared" si="3"/>
        <v>7515602</v>
      </c>
      <c r="K46" s="160">
        <f t="shared" si="4"/>
        <v>1</v>
      </c>
      <c r="L46" s="160"/>
    </row>
    <row r="47" spans="1:12">
      <c r="A47" t="str">
        <f>INDEX(About!K:K,MATCH(B47,About!L:L,0))</f>
        <v>Vermont</v>
      </c>
      <c r="B47" s="85" t="s">
        <v>580</v>
      </c>
      <c r="C47" s="174">
        <f>SUM(SUMIFS(Cambium22_MidCase_annual_state!J:J,Cambium22_MidCase_annual_state!$A:$A,$B47,Cambium22_MidCase_annual_state!$B:$B,$B$2),SUMIFS(Cambium22_MidCase_annual_state!BZ:BZ,Cambium22_MidCase_annual_state!$A:$A,$B47,Cambium22_MidCase_annual_state!$B:$B,$B$2))</f>
        <v>24088903.199999999</v>
      </c>
      <c r="D47" s="174">
        <f>SUMIFS(Cambium22_MidCase_annual_state!K:K,Cambium22_MidCase_annual_state!$A:$A,$B47,Cambium22_MidCase_annual_state!$B:$B,$B$2)</f>
        <v>21431764</v>
      </c>
      <c r="E47">
        <f>SUMIFS('EIA_State Elec Profiles'!$C:$C,'EIA_State Elec Profiles'!$A:$A,$A47,'EIA_State Elec Profiles'!$B:$B,E$1)</f>
        <v>0</v>
      </c>
      <c r="F47">
        <f>SUMIFS('EIA_State Elec Profiles'!$C:$C,'EIA_State Elec Profiles'!$A:$A,$A47,'EIA_State Elec Profiles'!$B:$B,F$1)</f>
        <v>10302726</v>
      </c>
      <c r="G47" t="b">
        <f t="shared" si="0"/>
        <v>0</v>
      </c>
      <c r="H47" s="174">
        <f t="shared" si="5"/>
        <v>24088903.199999999</v>
      </c>
      <c r="I47" s="174">
        <f t="shared" si="2"/>
        <v>34391629.200000003</v>
      </c>
      <c r="J47" s="174">
        <f t="shared" si="3"/>
        <v>10302726.000000004</v>
      </c>
      <c r="K47" s="160">
        <f t="shared" si="4"/>
        <v>1.0000000000000004</v>
      </c>
      <c r="L47" s="160"/>
    </row>
    <row r="48" spans="1:12">
      <c r="A48" t="str">
        <f>INDEX(About!K:K,MATCH(B48,About!L:L,0))</f>
        <v>Virginia</v>
      </c>
      <c r="B48" s="85" t="s">
        <v>581</v>
      </c>
      <c r="C48" s="174">
        <f>SUM(SUMIFS(Cambium22_MidCase_annual_state!J:J,Cambium22_MidCase_annual_state!$A:$A,$B48,Cambium22_MidCase_annual_state!$B:$B,$B$2),SUMIFS(Cambium22_MidCase_annual_state!BZ:BZ,Cambium22_MidCase_annual_state!$A:$A,$B48,Cambium22_MidCase_annual_state!$B:$B,$B$2))</f>
        <v>50391864</v>
      </c>
      <c r="D48" s="174">
        <f>SUMIFS(Cambium22_MidCase_annual_state!K:K,Cambium22_MidCase_annual_state!$A:$A,$B48,Cambium22_MidCase_annual_state!$B:$B,$B$2)</f>
        <v>33529628</v>
      </c>
      <c r="E48">
        <f>SUMIFS('EIA_State Elec Profiles'!$C:$C,'EIA_State Elec Profiles'!$A:$A,$A48,'EIA_State Elec Profiles'!$B:$B,E$1)</f>
        <v>41102159</v>
      </c>
      <c r="F48">
        <f>SUMIFS('EIA_State Elec Profiles'!$C:$C,'EIA_State Elec Profiles'!$A:$A,$A48,'EIA_State Elec Profiles'!$B:$B,F$1)</f>
        <v>0</v>
      </c>
      <c r="G48" t="b">
        <f t="shared" si="0"/>
        <v>1</v>
      </c>
      <c r="H48" s="174">
        <f t="shared" si="5"/>
        <v>74631787</v>
      </c>
      <c r="I48" s="174">
        <f t="shared" si="2"/>
        <v>33529628</v>
      </c>
      <c r="J48" s="174">
        <f t="shared" si="3"/>
        <v>-41102159</v>
      </c>
      <c r="K48" s="160">
        <f t="shared" si="4"/>
        <v>1</v>
      </c>
      <c r="L48" s="160"/>
    </row>
    <row r="49" spans="1:12">
      <c r="A49" t="str">
        <f>INDEX(About!K:K,MATCH(B49,About!L:L,0))</f>
        <v>Washington</v>
      </c>
      <c r="B49" s="85" t="s">
        <v>582</v>
      </c>
      <c r="C49" s="174">
        <f>SUM(SUMIFS(Cambium22_MidCase_annual_state!J:J,Cambium22_MidCase_annual_state!$A:$A,$B49,Cambium22_MidCase_annual_state!$B:$B,$B$2),SUMIFS(Cambium22_MidCase_annual_state!BZ:BZ,Cambium22_MidCase_annual_state!$A:$A,$B49,Cambium22_MidCase_annual_state!$B:$B,$B$2))</f>
        <v>94799447</v>
      </c>
      <c r="D49" s="174">
        <f>SUMIFS(Cambium22_MidCase_annual_state!K:K,Cambium22_MidCase_annual_state!$A:$A,$B49,Cambium22_MidCase_annual_state!$B:$B,$B$2)</f>
        <v>93715930</v>
      </c>
      <c r="E49">
        <f>SUMIFS('EIA_State Elec Profiles'!$C:$C,'EIA_State Elec Profiles'!$A:$A,$A49,'EIA_State Elec Profiles'!$B:$B,E$1)</f>
        <v>0</v>
      </c>
      <c r="F49">
        <f>SUMIFS('EIA_State Elec Profiles'!$C:$C,'EIA_State Elec Profiles'!$A:$A,$A49,'EIA_State Elec Profiles'!$B:$B,F$1)</f>
        <v>20967619</v>
      </c>
      <c r="G49" t="b">
        <f t="shared" si="0"/>
        <v>0</v>
      </c>
      <c r="H49" s="174">
        <f t="shared" si="5"/>
        <v>94799447</v>
      </c>
      <c r="I49" s="174">
        <f t="shared" si="2"/>
        <v>115767066</v>
      </c>
      <c r="J49" s="174">
        <f t="shared" si="3"/>
        <v>20967619</v>
      </c>
      <c r="K49" s="160">
        <f t="shared" si="4"/>
        <v>1</v>
      </c>
      <c r="L49" s="160"/>
    </row>
    <row r="50" spans="1:12">
      <c r="A50" t="str">
        <f>INDEX(About!K:K,MATCH(B50,About!L:L,0))</f>
        <v>West Virginia</v>
      </c>
      <c r="B50" s="85" t="s">
        <v>583</v>
      </c>
      <c r="C50" s="174">
        <f>SUM(SUMIFS(Cambium22_MidCase_annual_state!J:J,Cambium22_MidCase_annual_state!$A:$A,$B50,Cambium22_MidCase_annual_state!$B:$B,$B$2),SUMIFS(Cambium22_MidCase_annual_state!BZ:BZ,Cambium22_MidCase_annual_state!$A:$A,$B50,Cambium22_MidCase_annual_state!$B:$B,$B$2))</f>
        <v>50932050</v>
      </c>
      <c r="D50" s="174">
        <f>SUMIFS(Cambium22_MidCase_annual_state!K:K,Cambium22_MidCase_annual_state!$A:$A,$B50,Cambium22_MidCase_annual_state!$B:$B,$B$2)</f>
        <v>42092144</v>
      </c>
      <c r="E50">
        <f>SUMIFS('EIA_State Elec Profiles'!$C:$C,'EIA_State Elec Profiles'!$A:$A,$A50,'EIA_State Elec Profiles'!$B:$B,E$1)</f>
        <v>0</v>
      </c>
      <c r="F50">
        <f>SUMIFS('EIA_State Elec Profiles'!$C:$C,'EIA_State Elec Profiles'!$A:$A,$A50,'EIA_State Elec Profiles'!$B:$B,F$1)</f>
        <v>30527357</v>
      </c>
      <c r="G50" t="b">
        <f t="shared" si="0"/>
        <v>0</v>
      </c>
      <c r="H50" s="174">
        <f t="shared" si="5"/>
        <v>50932050</v>
      </c>
      <c r="I50" s="174">
        <f t="shared" si="2"/>
        <v>81459407</v>
      </c>
      <c r="J50" s="174">
        <f t="shared" si="3"/>
        <v>30527357</v>
      </c>
      <c r="K50" s="160">
        <f t="shared" si="4"/>
        <v>1</v>
      </c>
      <c r="L50" s="160"/>
    </row>
    <row r="51" spans="1:12">
      <c r="A51" t="str">
        <f>INDEX(About!K:K,MATCH(B51,About!L:L,0))</f>
        <v>Wisconsin</v>
      </c>
      <c r="B51" s="85" t="s">
        <v>584</v>
      </c>
      <c r="C51" s="174">
        <f>SUM(SUMIFS(Cambium22_MidCase_annual_state!J:J,Cambium22_MidCase_annual_state!$A:$A,$B51,Cambium22_MidCase_annual_state!$B:$B,$B$2),SUMIFS(Cambium22_MidCase_annual_state!BZ:BZ,Cambium22_MidCase_annual_state!$A:$A,$B51,Cambium22_MidCase_annual_state!$B:$B,$B$2))</f>
        <v>68507096</v>
      </c>
      <c r="D51" s="174">
        <f>SUMIFS(Cambium22_MidCase_annual_state!K:K,Cambium22_MidCase_annual_state!$A:$A,$B51,Cambium22_MidCase_annual_state!$B:$B,$B$2)</f>
        <v>53225860</v>
      </c>
      <c r="E51">
        <f>SUMIFS('EIA_State Elec Profiles'!$C:$C,'EIA_State Elec Profiles'!$A:$A,$A51,'EIA_State Elec Profiles'!$B:$B,E$1)</f>
        <v>10499729</v>
      </c>
      <c r="F51">
        <f>SUMIFS('EIA_State Elec Profiles'!$C:$C,'EIA_State Elec Profiles'!$A:$A,$A51,'EIA_State Elec Profiles'!$B:$B,F$1)</f>
        <v>0</v>
      </c>
      <c r="G51" t="b">
        <f t="shared" si="0"/>
        <v>1</v>
      </c>
      <c r="H51" s="174">
        <f t="shared" si="5"/>
        <v>63725589</v>
      </c>
      <c r="I51" s="174">
        <f t="shared" si="2"/>
        <v>53225860</v>
      </c>
      <c r="J51" s="174">
        <f t="shared" si="3"/>
        <v>-10499729</v>
      </c>
      <c r="K51" s="160">
        <f t="shared" si="4"/>
        <v>1</v>
      </c>
      <c r="L51" s="160"/>
    </row>
    <row r="52" spans="1:12">
      <c r="A52" t="str">
        <f>INDEX(About!K:K,MATCH(B52,About!L:L,0))</f>
        <v>Wyoming</v>
      </c>
      <c r="B52" s="85" t="s">
        <v>585</v>
      </c>
      <c r="C52" s="174">
        <f>SUM(SUMIFS(Cambium22_MidCase_annual_state!J:J,Cambium22_MidCase_annual_state!$A:$A,$B52,Cambium22_MidCase_annual_state!$B:$B,$B$2),SUMIFS(Cambium22_MidCase_annual_state!BZ:BZ,Cambium22_MidCase_annual_state!$A:$A,$B52,Cambium22_MidCase_annual_state!$B:$B,$B$2))</f>
        <v>13467738</v>
      </c>
      <c r="D52" s="174">
        <f>SUMIFS(Cambium22_MidCase_annual_state!K:K,Cambium22_MidCase_annual_state!$A:$A,$B52,Cambium22_MidCase_annual_state!$B:$B,$B$2)</f>
        <v>35465444</v>
      </c>
      <c r="E52">
        <f>SUMIFS('EIA_State Elec Profiles'!$C:$C,'EIA_State Elec Profiles'!$A:$A,$A52,'EIA_State Elec Profiles'!$B:$B,E$1)</f>
        <v>0</v>
      </c>
      <c r="F52">
        <f>SUMIFS('EIA_State Elec Profiles'!$C:$C,'EIA_State Elec Profiles'!$A:$A,$A52,'EIA_State Elec Profiles'!$B:$B,F$1)</f>
        <v>25354948</v>
      </c>
      <c r="G52" t="b">
        <f t="shared" si="0"/>
        <v>0</v>
      </c>
      <c r="H52" s="174">
        <f t="shared" si="5"/>
        <v>13467738</v>
      </c>
      <c r="I52" s="174">
        <f t="shared" si="2"/>
        <v>38822686</v>
      </c>
      <c r="J52" s="174">
        <f t="shared" si="3"/>
        <v>25354948</v>
      </c>
      <c r="K52" s="160">
        <f t="shared" si="4"/>
        <v>1</v>
      </c>
      <c r="L52" s="160"/>
    </row>
    <row r="55" spans="1:12">
      <c r="G55" s="175"/>
      <c r="H55" s="175"/>
      <c r="I55" s="175"/>
    </row>
    <row r="56" spans="1:12">
      <c r="G56" s="175"/>
      <c r="H56" s="175"/>
      <c r="I56" s="175"/>
    </row>
    <row r="57" spans="1:12">
      <c r="G57" s="175"/>
      <c r="H57" s="175"/>
      <c r="I57" s="175"/>
    </row>
    <row r="58" spans="1:12">
      <c r="G58" s="175"/>
      <c r="H58" s="175"/>
      <c r="I58" s="175"/>
    </row>
    <row r="59" spans="1:12">
      <c r="G59" s="175"/>
      <c r="H59" s="175"/>
      <c r="I59" s="175"/>
    </row>
    <row r="60" spans="1:12">
      <c r="G60" s="175"/>
      <c r="H60" s="175"/>
      <c r="I60" s="175"/>
    </row>
    <row r="61" spans="1:12">
      <c r="G61" s="175"/>
      <c r="H61" s="175"/>
      <c r="I61" s="175"/>
    </row>
    <row r="62" spans="1:12">
      <c r="G62" s="175"/>
      <c r="H62" s="175"/>
      <c r="I62" s="175"/>
    </row>
    <row r="63" spans="1:12">
      <c r="G63" s="175"/>
      <c r="H63" s="175"/>
      <c r="I63" s="175"/>
    </row>
    <row r="64" spans="1:12">
      <c r="G64" s="175"/>
      <c r="H64" s="175"/>
      <c r="I64" s="175"/>
    </row>
    <row r="65" spans="7:11">
      <c r="G65" s="175"/>
      <c r="H65" s="175"/>
      <c r="I65" s="175"/>
    </row>
    <row r="66" spans="7:11">
      <c r="G66" s="175"/>
      <c r="H66" s="175"/>
      <c r="I66" s="175"/>
    </row>
    <row r="67" spans="7:11">
      <c r="G67" s="175"/>
      <c r="H67" s="175"/>
      <c r="I67" s="175"/>
    </row>
    <row r="68" spans="7:11">
      <c r="G68" s="175"/>
      <c r="H68" s="175"/>
      <c r="I68" s="175"/>
    </row>
    <row r="69" spans="7:11">
      <c r="G69" s="175"/>
      <c r="H69" s="175"/>
      <c r="I69" s="175"/>
    </row>
    <row r="70" spans="7:11">
      <c r="G70" s="175"/>
      <c r="H70" s="175"/>
      <c r="I70" s="175"/>
    </row>
    <row r="71" spans="7:11">
      <c r="G71" s="175"/>
      <c r="H71" s="175"/>
      <c r="I71" s="175"/>
    </row>
    <row r="72" spans="7:11">
      <c r="G72" s="175"/>
      <c r="H72" s="175"/>
      <c r="I72" s="175"/>
    </row>
    <row r="73" spans="7:11">
      <c r="G73" s="175"/>
      <c r="H73" s="175"/>
      <c r="I73" s="175"/>
    </row>
    <row r="74" spans="7:11">
      <c r="G74" s="175"/>
      <c r="H74" s="175"/>
      <c r="I74" s="175"/>
    </row>
    <row r="75" spans="7:11">
      <c r="G75" s="175"/>
      <c r="H75" s="175"/>
      <c r="I75" s="175"/>
    </row>
    <row r="76" spans="7:11">
      <c r="G76" s="175"/>
      <c r="H76" s="175"/>
      <c r="I76" s="175"/>
    </row>
    <row r="77" spans="7:11">
      <c r="G77" s="175"/>
      <c r="H77" s="175"/>
      <c r="I77" s="175"/>
    </row>
    <row r="78" spans="7:11">
      <c r="G78" s="175"/>
      <c r="H78" s="175"/>
      <c r="I78" s="175"/>
    </row>
    <row r="79" spans="7:11">
      <c r="G79" s="175"/>
      <c r="H79" s="175"/>
      <c r="I79" s="175"/>
    </row>
    <row r="80" spans="7:11">
      <c r="G80" s="175"/>
      <c r="H80" s="175"/>
      <c r="I80" s="175"/>
      <c r="K80" s="176"/>
    </row>
    <row r="81" spans="7:9">
      <c r="G81" s="175"/>
      <c r="H81" s="175"/>
      <c r="I81" s="175"/>
    </row>
    <row r="82" spans="7:9">
      <c r="G82" s="175"/>
      <c r="H82" s="175"/>
      <c r="I82" s="175"/>
    </row>
    <row r="83" spans="7:9">
      <c r="G83" s="175"/>
      <c r="H83" s="175"/>
      <c r="I83" s="175"/>
    </row>
    <row r="84" spans="7:9">
      <c r="G84" s="175"/>
      <c r="H84" s="175"/>
      <c r="I84" s="175"/>
    </row>
  </sheetData>
  <conditionalFormatting sqref="B3:B52">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4.75"/>
  <cols>
    <col min="1" max="1" width="22.54296875" customWidth="1"/>
    <col min="2" max="2" width="22.1328125" customWidth="1"/>
    <col min="3" max="32" width="14.26953125" bestFit="1" customWidth="1"/>
  </cols>
  <sheetData>
    <row r="1" spans="1:32">
      <c r="B1" t="s">
        <v>909</v>
      </c>
      <c r="C1" t="s">
        <v>39</v>
      </c>
      <c r="E1">
        <f>IF(B2=TRUE,SUMIFS($B$147:$B$162,$A$147:$A$162,$A10),SUMIFS(E$125:E$140,$A$125:$A$140,$A10))</f>
        <v>4.2820318634287188E-2</v>
      </c>
    </row>
    <row r="2" spans="1:32">
      <c r="A2" t="str">
        <f>About!B1</f>
        <v>Alabama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7" t="s">
        <v>439</v>
      </c>
      <c r="B5" s="174">
        <f>C5</f>
        <v>7001347</v>
      </c>
      <c r="C5" s="172">
        <f>SUMIFS(calcs!H:H,calcs!A:A,Imports_new!A2)</f>
        <v>7001347</v>
      </c>
      <c r="D5" s="174">
        <f>C5</f>
        <v>7001347</v>
      </c>
      <c r="E5" s="174">
        <f t="shared" ref="E5:AF5" si="0">D5</f>
        <v>7001347</v>
      </c>
      <c r="F5" s="174">
        <f t="shared" si="0"/>
        <v>7001347</v>
      </c>
      <c r="G5" s="174">
        <f t="shared" si="0"/>
        <v>7001347</v>
      </c>
      <c r="H5" s="174">
        <f t="shared" si="0"/>
        <v>7001347</v>
      </c>
      <c r="I5" s="174">
        <f t="shared" si="0"/>
        <v>7001347</v>
      </c>
      <c r="J5" s="174">
        <f t="shared" si="0"/>
        <v>7001347</v>
      </c>
      <c r="K5" s="174">
        <f t="shared" si="0"/>
        <v>7001347</v>
      </c>
      <c r="L5" s="174">
        <f t="shared" si="0"/>
        <v>7001347</v>
      </c>
      <c r="M5" s="174">
        <f t="shared" si="0"/>
        <v>7001347</v>
      </c>
      <c r="N5" s="174">
        <f t="shared" si="0"/>
        <v>7001347</v>
      </c>
      <c r="O5" s="174">
        <f t="shared" si="0"/>
        <v>7001347</v>
      </c>
      <c r="P5" s="174">
        <f t="shared" si="0"/>
        <v>7001347</v>
      </c>
      <c r="Q5" s="174">
        <f t="shared" si="0"/>
        <v>7001347</v>
      </c>
      <c r="R5" s="174">
        <f t="shared" si="0"/>
        <v>7001347</v>
      </c>
      <c r="S5" s="174">
        <f t="shared" si="0"/>
        <v>7001347</v>
      </c>
      <c r="T5" s="174">
        <f t="shared" si="0"/>
        <v>7001347</v>
      </c>
      <c r="U5" s="174">
        <f t="shared" si="0"/>
        <v>7001347</v>
      </c>
      <c r="V5" s="174">
        <f t="shared" si="0"/>
        <v>7001347</v>
      </c>
      <c r="W5" s="174">
        <f t="shared" si="0"/>
        <v>7001347</v>
      </c>
      <c r="X5" s="174">
        <f t="shared" si="0"/>
        <v>7001347</v>
      </c>
      <c r="Y5" s="174">
        <f t="shared" si="0"/>
        <v>7001347</v>
      </c>
      <c r="Z5" s="174">
        <f t="shared" si="0"/>
        <v>7001347</v>
      </c>
      <c r="AA5" s="174">
        <f t="shared" si="0"/>
        <v>7001347</v>
      </c>
      <c r="AB5" s="174">
        <f t="shared" si="0"/>
        <v>7001347</v>
      </c>
      <c r="AC5" s="174">
        <f t="shared" si="0"/>
        <v>7001347</v>
      </c>
      <c r="AD5" s="174">
        <f t="shared" si="0"/>
        <v>7001347</v>
      </c>
      <c r="AE5" s="174">
        <f t="shared" si="0"/>
        <v>7001347</v>
      </c>
      <c r="AF5" s="174">
        <f t="shared" si="0"/>
        <v>7001347</v>
      </c>
    </row>
    <row r="6" spans="1:32" s="174" customFormat="1">
      <c r="A6" s="177"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1528334.1922432208</v>
      </c>
      <c r="C10">
        <f>D10</f>
        <v>1528334.1922432208</v>
      </c>
      <c r="D10" s="170">
        <f>SUM(D$5*SUMIFS(C$39:C$48,$B$39:$B$48,$A10),D$6*IF($B$2=TRUE,SUMIFS($B$147:$B$162,$A$147:$A$162,$A10),SUMIFS(E$125:E$140,$A$125:$A$140,$A10)))</f>
        <v>1528334.1922432208</v>
      </c>
      <c r="E10">
        <f t="shared" ref="E10:N10" si="1">SUM(E$5*SUMIFS(D$39:D$48,$B$39:$B$48,$A10),E$6*IF($B$2=TRUE,SUMIFS($B$147:$B$162,$A$147:$A$162,$A10),SUMIFS(F$125:F$140,$A$125:$A$140,$A10)))</f>
        <v>1295465.0761602586</v>
      </c>
      <c r="F10">
        <f t="shared" si="1"/>
        <v>1059938.6315487083</v>
      </c>
      <c r="G10">
        <f t="shared" si="1"/>
        <v>1036683.0967863824</v>
      </c>
      <c r="H10">
        <f t="shared" si="1"/>
        <v>862434.20980231476</v>
      </c>
      <c r="I10">
        <f t="shared" si="1"/>
        <v>745228.59006760246</v>
      </c>
      <c r="J10">
        <f t="shared" si="1"/>
        <v>1294595.4249892223</v>
      </c>
      <c r="K10">
        <f t="shared" si="1"/>
        <v>1320183.4593877527</v>
      </c>
      <c r="L10">
        <f t="shared" si="1"/>
        <v>1306049.4306138838</v>
      </c>
      <c r="M10">
        <f t="shared" si="1"/>
        <v>1306049.4306138838</v>
      </c>
      <c r="N10">
        <f t="shared" si="1"/>
        <v>1306049.4306138838</v>
      </c>
      <c r="O10">
        <f t="shared" ref="O10:AE10" si="2">SUM(O$5*SUMIFS(N$39:N$48,$B$39:$B$48,$A10),O$6*IF($B$2=TRUE,SUMIFS($B$147:$B$162,$A$147:$A$162,$A10),SUMIFS(P$125:P$140,$A$125:$A$140,$A10)))</f>
        <v>1306049.4306138838</v>
      </c>
      <c r="P10">
        <f t="shared" si="2"/>
        <v>1306049.4306138838</v>
      </c>
      <c r="Q10">
        <f t="shared" si="2"/>
        <v>1306049.4306138838</v>
      </c>
      <c r="R10">
        <f t="shared" si="2"/>
        <v>1306049.4306138838</v>
      </c>
      <c r="S10">
        <f t="shared" si="2"/>
        <v>1306049.4306138838</v>
      </c>
      <c r="T10">
        <f t="shared" si="2"/>
        <v>1306049.4306138838</v>
      </c>
      <c r="U10">
        <f t="shared" si="2"/>
        <v>1306049.4306138838</v>
      </c>
      <c r="V10">
        <f t="shared" si="2"/>
        <v>1306049.4306138838</v>
      </c>
      <c r="W10">
        <f t="shared" si="2"/>
        <v>1306049.4306138838</v>
      </c>
      <c r="X10">
        <f t="shared" si="2"/>
        <v>1306049.4306138838</v>
      </c>
      <c r="Y10">
        <f t="shared" si="2"/>
        <v>1306049.4306138838</v>
      </c>
      <c r="Z10">
        <f t="shared" si="2"/>
        <v>1306049.4306138838</v>
      </c>
      <c r="AA10">
        <f t="shared" si="2"/>
        <v>1306049.4306138838</v>
      </c>
      <c r="AB10">
        <f t="shared" si="2"/>
        <v>1306049.4306138838</v>
      </c>
      <c r="AC10">
        <f t="shared" si="2"/>
        <v>1306049.4306138838</v>
      </c>
      <c r="AD10">
        <f t="shared" si="2"/>
        <v>1306049.4306138838</v>
      </c>
      <c r="AE10">
        <f t="shared" si="2"/>
        <v>1306049.4306138838</v>
      </c>
      <c r="AF10">
        <f>SUM(AF$5*SUMIFS(AE$39:AE$48,$B$39:$B$48,$A10),AF$6*IF($B$2=TRUE,SUMIFS($B$147:$B$162,$A$147:$A$162,$A10),SUMIFS(AG$125:AG$140,$A$125:$A$140,$A10)))</f>
        <v>1306049.4306138838</v>
      </c>
    </row>
    <row r="11" spans="1:32">
      <c r="A11" s="100" t="s">
        <v>347</v>
      </c>
      <c r="B11">
        <f t="shared" ref="B11:B33" si="3">D11</f>
        <v>2816675.8009194261</v>
      </c>
      <c r="C11">
        <f t="shared" ref="C11:C33" si="4">D11</f>
        <v>2816675.8009194261</v>
      </c>
      <c r="D11" s="170">
        <f t="shared" ref="D11:D33" si="5">SUM(D$5*SUMIFS(C$39:C$48,$B$39:$B$48,$A11),D$6*IF($B$2=TRUE,SUMIFS($B$147:$B$162,$A$147:$A$162,$A11),SUMIFS(E$125:E$140,$A$125:$A$140,$A11)))</f>
        <v>2816675.8009194261</v>
      </c>
      <c r="E11">
        <f t="shared" ref="E11:N11" si="6">SUM(E$5*SUMIFS(D$39:D$48,$B$39:$B$48,$A11),E$6*IF($B$2=TRUE,SUMIFS($B$147:$B$162,$A$147:$A$162,$A11),SUMIFS(F$125:F$140,$A$125:$A$140,$A11)))</f>
        <v>3008776.5341677438</v>
      </c>
      <c r="F11">
        <f t="shared" si="6"/>
        <v>3283368.7875890457</v>
      </c>
      <c r="G11">
        <f t="shared" si="6"/>
        <v>3150887.6484663459</v>
      </c>
      <c r="H11">
        <f t="shared" si="6"/>
        <v>2995118.0759096602</v>
      </c>
      <c r="I11">
        <f t="shared" si="6"/>
        <v>2681270.1671690908</v>
      </c>
      <c r="J11">
        <f t="shared" si="6"/>
        <v>1805277.6231566274</v>
      </c>
      <c r="K11">
        <f t="shared" si="6"/>
        <v>1586134.9158777401</v>
      </c>
      <c r="L11">
        <f t="shared" si="6"/>
        <v>1299289.1595815534</v>
      </c>
      <c r="M11">
        <f t="shared" si="6"/>
        <v>1299289.1595815534</v>
      </c>
      <c r="N11">
        <f t="shared" si="6"/>
        <v>1299289.1595815534</v>
      </c>
      <c r="O11">
        <f t="shared" ref="O11:AF11" si="7">SUM(O$5*SUMIFS(N$39:N$48,$B$39:$B$48,$A11),O$6*IF($B$2=TRUE,SUMIFS($B$147:$B$162,$A$147:$A$162,$A11),SUMIFS(P$125:P$140,$A$125:$A$140,$A11)))</f>
        <v>1299289.1595815534</v>
      </c>
      <c r="P11">
        <f t="shared" si="7"/>
        <v>1299289.1595815534</v>
      </c>
      <c r="Q11">
        <f t="shared" si="7"/>
        <v>1299289.1595815534</v>
      </c>
      <c r="R11">
        <f t="shared" si="7"/>
        <v>1299289.1595815534</v>
      </c>
      <c r="S11">
        <f t="shared" si="7"/>
        <v>1299289.1595815534</v>
      </c>
      <c r="T11">
        <f t="shared" si="7"/>
        <v>1299289.1595815534</v>
      </c>
      <c r="U11">
        <f t="shared" si="7"/>
        <v>1299289.1595815534</v>
      </c>
      <c r="V11">
        <f t="shared" si="7"/>
        <v>1299289.1595815534</v>
      </c>
      <c r="W11">
        <f t="shared" si="7"/>
        <v>1299289.1595815534</v>
      </c>
      <c r="X11">
        <f t="shared" si="7"/>
        <v>1299289.1595815534</v>
      </c>
      <c r="Y11">
        <f t="shared" si="7"/>
        <v>1299289.1595815534</v>
      </c>
      <c r="Z11">
        <f t="shared" si="7"/>
        <v>1299289.1595815534</v>
      </c>
      <c r="AA11">
        <f t="shared" si="7"/>
        <v>1299289.1595815534</v>
      </c>
      <c r="AB11">
        <f t="shared" si="7"/>
        <v>1299289.1595815534</v>
      </c>
      <c r="AC11">
        <f t="shared" si="7"/>
        <v>1299289.1595815534</v>
      </c>
      <c r="AD11">
        <f t="shared" si="7"/>
        <v>1299289.1595815534</v>
      </c>
      <c r="AE11">
        <f t="shared" si="7"/>
        <v>1299289.1595815534</v>
      </c>
      <c r="AF11">
        <f t="shared" si="7"/>
        <v>1299289.1595815534</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2162651.1031411109</v>
      </c>
      <c r="C13">
        <f t="shared" si="4"/>
        <v>2162651.1031411109</v>
      </c>
      <c r="D13" s="170">
        <f t="shared" si="5"/>
        <v>2162651.1031411109</v>
      </c>
      <c r="E13">
        <f t="shared" ref="E13:N13" si="10">SUM(E$5*SUMIFS(D$39:D$48,$B$39:$B$48,$A13),E$6*IF($B$2=TRUE,SUMIFS($B$147:$B$162,$A$147:$A$162,$A13),SUMIFS(F$125:F$140,$A$125:$A$140,$A13)))</f>
        <v>2209508.3329012091</v>
      </c>
      <c r="F13">
        <f t="shared" si="10"/>
        <v>2177240.3121936223</v>
      </c>
      <c r="G13">
        <f t="shared" si="10"/>
        <v>2255800.3509399574</v>
      </c>
      <c r="H13">
        <f t="shared" si="10"/>
        <v>2278941.9663645667</v>
      </c>
      <c r="I13">
        <f t="shared" si="10"/>
        <v>2340849.3675141344</v>
      </c>
      <c r="J13">
        <f t="shared" si="10"/>
        <v>2366317.663578555</v>
      </c>
      <c r="K13">
        <f t="shared" si="10"/>
        <v>2333651.9716844726</v>
      </c>
      <c r="L13">
        <f t="shared" si="10"/>
        <v>2315293.7984048123</v>
      </c>
      <c r="M13">
        <f t="shared" si="10"/>
        <v>2315293.7984048123</v>
      </c>
      <c r="N13">
        <f t="shared" si="10"/>
        <v>2315293.7984048123</v>
      </c>
      <c r="O13">
        <f t="shared" ref="O13:AF13" si="11">SUM(O$5*SUMIFS(N$39:N$48,$B$39:$B$48,$A13),O$6*IF($B$2=TRUE,SUMIFS($B$147:$B$162,$A$147:$A$162,$A13),SUMIFS(P$125:P$140,$A$125:$A$140,$A13)))</f>
        <v>2315293.7984048123</v>
      </c>
      <c r="P13">
        <f t="shared" si="11"/>
        <v>2315293.7984048123</v>
      </c>
      <c r="Q13">
        <f t="shared" si="11"/>
        <v>2315293.7984048123</v>
      </c>
      <c r="R13">
        <f t="shared" si="11"/>
        <v>2315293.7984048123</v>
      </c>
      <c r="S13">
        <f t="shared" si="11"/>
        <v>2315293.7984048123</v>
      </c>
      <c r="T13">
        <f t="shared" si="11"/>
        <v>2315293.7984048123</v>
      </c>
      <c r="U13">
        <f t="shared" si="11"/>
        <v>2315293.7984048123</v>
      </c>
      <c r="V13">
        <f t="shared" si="11"/>
        <v>2315293.7984048123</v>
      </c>
      <c r="W13">
        <f t="shared" si="11"/>
        <v>2315293.7984048123</v>
      </c>
      <c r="X13">
        <f t="shared" si="11"/>
        <v>2315293.7984048123</v>
      </c>
      <c r="Y13">
        <f t="shared" si="11"/>
        <v>2315293.7984048123</v>
      </c>
      <c r="Z13">
        <f t="shared" si="11"/>
        <v>2315293.7984048123</v>
      </c>
      <c r="AA13">
        <f t="shared" si="11"/>
        <v>2315293.7984048123</v>
      </c>
      <c r="AB13">
        <f t="shared" si="11"/>
        <v>2315293.7984048123</v>
      </c>
      <c r="AC13">
        <f t="shared" si="11"/>
        <v>2315293.7984048123</v>
      </c>
      <c r="AD13">
        <f t="shared" si="11"/>
        <v>2315293.7984048123</v>
      </c>
      <c r="AE13">
        <f t="shared" si="11"/>
        <v>2315293.7984048123</v>
      </c>
      <c r="AF13">
        <f t="shared" si="11"/>
        <v>2315293.7984048123</v>
      </c>
    </row>
    <row r="14" spans="1:32">
      <c r="A14" s="100" t="s">
        <v>101</v>
      </c>
      <c r="B14">
        <f t="shared" si="3"/>
        <v>141111.84754079973</v>
      </c>
      <c r="C14">
        <f t="shared" si="4"/>
        <v>141111.84754079973</v>
      </c>
      <c r="D14" s="170">
        <f t="shared" si="5"/>
        <v>141111.84754079973</v>
      </c>
      <c r="E14">
        <f t="shared" ref="E14:N14" si="12">SUM(E$5*SUMIFS(D$39:D$48,$B$39:$B$48,$A14),E$6*IF($B$2=TRUE,SUMIFS($B$147:$B$162,$A$147:$A$162,$A14),SUMIFS(F$125:F$140,$A$125:$A$140,$A14)))</f>
        <v>148452.67737280298</v>
      </c>
      <c r="F14">
        <f t="shared" si="12"/>
        <v>147277.60213090209</v>
      </c>
      <c r="G14">
        <f t="shared" si="12"/>
        <v>151073.02557718437</v>
      </c>
      <c r="H14">
        <f t="shared" si="12"/>
        <v>154386.50941287077</v>
      </c>
      <c r="I14">
        <f t="shared" si="12"/>
        <v>156397.69657859634</v>
      </c>
      <c r="J14">
        <f t="shared" si="12"/>
        <v>160611.15472100818</v>
      </c>
      <c r="K14">
        <f t="shared" si="12"/>
        <v>160067.84485951779</v>
      </c>
      <c r="L14">
        <f t="shared" si="12"/>
        <v>160867.90903080488</v>
      </c>
      <c r="M14">
        <f t="shared" si="12"/>
        <v>160867.90903080488</v>
      </c>
      <c r="N14">
        <f t="shared" si="12"/>
        <v>160867.90903080488</v>
      </c>
      <c r="O14">
        <f t="shared" ref="O14:AF14" si="13">SUM(O$5*SUMIFS(N$39:N$48,$B$39:$B$48,$A14),O$6*IF($B$2=TRUE,SUMIFS($B$147:$B$162,$A$147:$A$162,$A14),SUMIFS(P$125:P$140,$A$125:$A$140,$A14)))</f>
        <v>160867.90903080488</v>
      </c>
      <c r="P14">
        <f t="shared" si="13"/>
        <v>160867.90903080488</v>
      </c>
      <c r="Q14">
        <f t="shared" si="13"/>
        <v>160867.90903080488</v>
      </c>
      <c r="R14">
        <f t="shared" si="13"/>
        <v>160867.90903080488</v>
      </c>
      <c r="S14">
        <f t="shared" si="13"/>
        <v>160867.90903080488</v>
      </c>
      <c r="T14">
        <f t="shared" si="13"/>
        <v>160867.90903080488</v>
      </c>
      <c r="U14">
        <f t="shared" si="13"/>
        <v>160867.90903080488</v>
      </c>
      <c r="V14">
        <f t="shared" si="13"/>
        <v>160867.90903080488</v>
      </c>
      <c r="W14">
        <f t="shared" si="13"/>
        <v>160867.90903080488</v>
      </c>
      <c r="X14">
        <f t="shared" si="13"/>
        <v>160867.90903080488</v>
      </c>
      <c r="Y14">
        <f t="shared" si="13"/>
        <v>160867.90903080488</v>
      </c>
      <c r="Z14">
        <f t="shared" si="13"/>
        <v>160867.90903080488</v>
      </c>
      <c r="AA14">
        <f t="shared" si="13"/>
        <v>160867.90903080488</v>
      </c>
      <c r="AB14">
        <f t="shared" si="13"/>
        <v>160867.90903080488</v>
      </c>
      <c r="AC14">
        <f t="shared" si="13"/>
        <v>160867.90903080488</v>
      </c>
      <c r="AD14">
        <f t="shared" si="13"/>
        <v>160867.90903080488</v>
      </c>
      <c r="AE14">
        <f t="shared" si="13"/>
        <v>160867.90903080488</v>
      </c>
      <c r="AF14">
        <f t="shared" si="13"/>
        <v>160867.90903080488</v>
      </c>
    </row>
    <row r="15" spans="1:32">
      <c r="A15" s="100" t="s">
        <v>100</v>
      </c>
      <c r="B15">
        <f t="shared" si="3"/>
        <v>213.26786923388963</v>
      </c>
      <c r="C15">
        <f t="shared" si="4"/>
        <v>213.26786923388963</v>
      </c>
      <c r="D15" s="170">
        <f t="shared" si="5"/>
        <v>213.26786923388963</v>
      </c>
      <c r="E15">
        <f t="shared" ref="E15:N15" si="14">SUM(E$5*SUMIFS(D$39:D$48,$B$39:$B$48,$A15),E$6*IF($B$2=TRUE,SUMIFS($B$147:$B$162,$A$147:$A$162,$A15),SUMIFS(F$125:F$140,$A$125:$A$140,$A15)))</f>
        <v>428.98562233893483</v>
      </c>
      <c r="F15">
        <f t="shared" si="14"/>
        <v>439.34525068603028</v>
      </c>
      <c r="G15">
        <f t="shared" si="14"/>
        <v>158.80327679203211</v>
      </c>
      <c r="H15">
        <f t="shared" si="14"/>
        <v>162.17839924980024</v>
      </c>
      <c r="I15">
        <f t="shared" si="14"/>
        <v>158.18184016183571</v>
      </c>
      <c r="J15">
        <f t="shared" si="14"/>
        <v>175.79945171921631</v>
      </c>
      <c r="K15">
        <f t="shared" si="14"/>
        <v>294.02772137388592</v>
      </c>
      <c r="L15">
        <f t="shared" si="14"/>
        <v>168.24945182854506</v>
      </c>
      <c r="M15">
        <f t="shared" si="14"/>
        <v>168.24945182854506</v>
      </c>
      <c r="N15">
        <f t="shared" si="14"/>
        <v>168.24945182854506</v>
      </c>
      <c r="O15">
        <f t="shared" ref="O15:AF15" si="15">SUM(O$5*SUMIFS(N$39:N$48,$B$39:$B$48,$A15),O$6*IF($B$2=TRUE,SUMIFS($B$147:$B$162,$A$147:$A$162,$A15),SUMIFS(P$125:P$140,$A$125:$A$140,$A15)))</f>
        <v>168.24945182854506</v>
      </c>
      <c r="P15">
        <f t="shared" si="15"/>
        <v>168.24945182854506</v>
      </c>
      <c r="Q15">
        <f t="shared" si="15"/>
        <v>168.24945182854506</v>
      </c>
      <c r="R15">
        <f t="shared" si="15"/>
        <v>168.24945182854506</v>
      </c>
      <c r="S15">
        <f t="shared" si="15"/>
        <v>168.24945182854506</v>
      </c>
      <c r="T15">
        <f t="shared" si="15"/>
        <v>168.24945182854506</v>
      </c>
      <c r="U15">
        <f t="shared" si="15"/>
        <v>168.24945182854506</v>
      </c>
      <c r="V15">
        <f t="shared" si="15"/>
        <v>168.24945182854506</v>
      </c>
      <c r="W15">
        <f t="shared" si="15"/>
        <v>168.24945182854506</v>
      </c>
      <c r="X15">
        <f t="shared" si="15"/>
        <v>168.24945182854506</v>
      </c>
      <c r="Y15">
        <f t="shared" si="15"/>
        <v>168.24945182854506</v>
      </c>
      <c r="Z15">
        <f t="shared" si="15"/>
        <v>168.24945182854506</v>
      </c>
      <c r="AA15">
        <f t="shared" si="15"/>
        <v>168.24945182854506</v>
      </c>
      <c r="AB15">
        <f t="shared" si="15"/>
        <v>168.24945182854506</v>
      </c>
      <c r="AC15">
        <f t="shared" si="15"/>
        <v>168.24945182854506</v>
      </c>
      <c r="AD15">
        <f t="shared" si="15"/>
        <v>168.24945182854506</v>
      </c>
      <c r="AE15">
        <f t="shared" si="15"/>
        <v>168.24945182854506</v>
      </c>
      <c r="AF15">
        <f t="shared" si="15"/>
        <v>168.24945182854506</v>
      </c>
    </row>
    <row r="16" spans="1:32">
      <c r="A16" s="100" t="s">
        <v>102</v>
      </c>
      <c r="B16">
        <f t="shared" si="3"/>
        <v>258320.33075330011</v>
      </c>
      <c r="C16">
        <f t="shared" si="4"/>
        <v>258320.33075330011</v>
      </c>
      <c r="D16" s="170">
        <f t="shared" si="5"/>
        <v>258320.33075330011</v>
      </c>
      <c r="E16">
        <f t="shared" ref="E16:N16" si="16">SUM(E$5*SUMIFS(D$39:D$48,$B$39:$B$48,$A16),E$6*IF($B$2=TRUE,SUMIFS($B$147:$B$162,$A$147:$A$162,$A16),SUMIFS(F$125:F$140,$A$125:$A$140,$A16)))</f>
        <v>281082.70883998199</v>
      </c>
      <c r="F16">
        <f t="shared" si="16"/>
        <v>294498.53811355558</v>
      </c>
      <c r="G16">
        <f t="shared" si="16"/>
        <v>369319.56002753298</v>
      </c>
      <c r="H16">
        <f t="shared" si="16"/>
        <v>679009.91411614977</v>
      </c>
      <c r="I16">
        <f t="shared" si="16"/>
        <v>1047249.8436404873</v>
      </c>
      <c r="J16">
        <f t="shared" si="16"/>
        <v>1345579.9494829844</v>
      </c>
      <c r="K16">
        <f t="shared" si="16"/>
        <v>1571220.7040413541</v>
      </c>
      <c r="L16">
        <f t="shared" si="16"/>
        <v>1889066.5556620129</v>
      </c>
      <c r="M16">
        <f t="shared" si="16"/>
        <v>1889066.5556620129</v>
      </c>
      <c r="N16">
        <f t="shared" si="16"/>
        <v>1889066.5556620129</v>
      </c>
      <c r="O16">
        <f t="shared" ref="O16:AF16" si="17">SUM(O$5*SUMIFS(N$39:N$48,$B$39:$B$48,$A16),O$6*IF($B$2=TRUE,SUMIFS($B$147:$B$162,$A$147:$A$162,$A16),SUMIFS(P$125:P$140,$A$125:$A$140,$A16)))</f>
        <v>1889066.5556620129</v>
      </c>
      <c r="P16">
        <f t="shared" si="17"/>
        <v>1889066.5556620129</v>
      </c>
      <c r="Q16">
        <f t="shared" si="17"/>
        <v>1889066.5556620129</v>
      </c>
      <c r="R16">
        <f t="shared" si="17"/>
        <v>1889066.5556620129</v>
      </c>
      <c r="S16">
        <f t="shared" si="17"/>
        <v>1889066.5556620129</v>
      </c>
      <c r="T16">
        <f t="shared" si="17"/>
        <v>1889066.5556620129</v>
      </c>
      <c r="U16">
        <f t="shared" si="17"/>
        <v>1889066.5556620129</v>
      </c>
      <c r="V16">
        <f t="shared" si="17"/>
        <v>1889066.5556620129</v>
      </c>
      <c r="W16">
        <f t="shared" si="17"/>
        <v>1889066.5556620129</v>
      </c>
      <c r="X16">
        <f t="shared" si="17"/>
        <v>1889066.5556620129</v>
      </c>
      <c r="Y16">
        <f t="shared" si="17"/>
        <v>1889066.5556620129</v>
      </c>
      <c r="Z16">
        <f t="shared" si="17"/>
        <v>1889066.5556620129</v>
      </c>
      <c r="AA16">
        <f t="shared" si="17"/>
        <v>1889066.5556620129</v>
      </c>
      <c r="AB16">
        <f t="shared" si="17"/>
        <v>1889066.5556620129</v>
      </c>
      <c r="AC16">
        <f t="shared" si="17"/>
        <v>1889066.5556620129</v>
      </c>
      <c r="AD16">
        <f t="shared" si="17"/>
        <v>1889066.5556620129</v>
      </c>
      <c r="AE16">
        <f t="shared" si="17"/>
        <v>1889066.5556620129</v>
      </c>
      <c r="AF16">
        <f t="shared" si="17"/>
        <v>1889066.5556620129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51180.212264453301</v>
      </c>
      <c r="C18">
        <f t="shared" si="4"/>
        <v>51180.212264453301</v>
      </c>
      <c r="D18" s="170">
        <f t="shared" si="5"/>
        <v>51180.212264453301</v>
      </c>
      <c r="E18">
        <f t="shared" ref="E18:N18" si="20">SUM(E$5*SUMIFS(D$39:D$48,$B$39:$B$48,$A18),E$6*IF($B$2=TRUE,SUMIFS($B$147:$B$162,$A$147:$A$162,$A18),SUMIFS(F$125:F$140,$A$125:$A$140,$A18)))</f>
        <v>37365.21696027217</v>
      </c>
      <c r="F18">
        <f t="shared" si="20"/>
        <v>27458.048060472327</v>
      </c>
      <c r="G18">
        <f t="shared" si="20"/>
        <v>27036.837491493214</v>
      </c>
      <c r="H18">
        <f t="shared" si="20"/>
        <v>25964.363747226369</v>
      </c>
      <c r="I18">
        <f t="shared" si="20"/>
        <v>24997.3874917721</v>
      </c>
      <c r="J18">
        <f t="shared" si="20"/>
        <v>24106.835772797844</v>
      </c>
      <c r="K18">
        <f t="shared" si="20"/>
        <v>24989.623000007916</v>
      </c>
      <c r="L18">
        <f t="shared" si="20"/>
        <v>25735.148744140006</v>
      </c>
      <c r="M18">
        <f t="shared" si="20"/>
        <v>25735.148744140006</v>
      </c>
      <c r="N18">
        <f t="shared" si="20"/>
        <v>25735.148744140006</v>
      </c>
      <c r="O18">
        <f t="shared" ref="O18:AF18" si="21">SUM(O$5*SUMIFS(N$39:N$48,$B$39:$B$48,$A18),O$6*IF($B$2=TRUE,SUMIFS($B$147:$B$162,$A$147:$A$162,$A18),SUMIFS(P$125:P$140,$A$125:$A$140,$A18)))</f>
        <v>25735.148744140006</v>
      </c>
      <c r="P18">
        <f t="shared" si="21"/>
        <v>25735.148744140006</v>
      </c>
      <c r="Q18">
        <f t="shared" si="21"/>
        <v>25735.148744140006</v>
      </c>
      <c r="R18">
        <f t="shared" si="21"/>
        <v>25735.148744140006</v>
      </c>
      <c r="S18">
        <f t="shared" si="21"/>
        <v>25735.148744140006</v>
      </c>
      <c r="T18">
        <f t="shared" si="21"/>
        <v>25735.148744140006</v>
      </c>
      <c r="U18">
        <f t="shared" si="21"/>
        <v>25735.148744140006</v>
      </c>
      <c r="V18">
        <f t="shared" si="21"/>
        <v>25735.148744140006</v>
      </c>
      <c r="W18">
        <f t="shared" si="21"/>
        <v>25735.148744140006</v>
      </c>
      <c r="X18">
        <f t="shared" si="21"/>
        <v>25735.148744140006</v>
      </c>
      <c r="Y18">
        <f t="shared" si="21"/>
        <v>25735.148744140006</v>
      </c>
      <c r="Z18">
        <f t="shared" si="21"/>
        <v>25735.148744140006</v>
      </c>
      <c r="AA18">
        <f t="shared" si="21"/>
        <v>25735.148744140006</v>
      </c>
      <c r="AB18">
        <f t="shared" si="21"/>
        <v>25735.148744140006</v>
      </c>
      <c r="AC18">
        <f t="shared" si="21"/>
        <v>25735.148744140006</v>
      </c>
      <c r="AD18">
        <f t="shared" si="21"/>
        <v>25735.148744140006</v>
      </c>
      <c r="AE18">
        <f t="shared" si="21"/>
        <v>25735.148744140006</v>
      </c>
      <c r="AF18">
        <f t="shared" si="21"/>
        <v>25735.148744140006</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42860.245268454928</v>
      </c>
      <c r="C20">
        <f t="shared" si="4"/>
        <v>42860.245268454928</v>
      </c>
      <c r="D20" s="170">
        <f t="shared" si="5"/>
        <v>42860.245268454928</v>
      </c>
      <c r="E20">
        <f t="shared" ref="E20:N20" si="24">SUM(E$5*SUMIFS(D$39:D$48,$B$39:$B$48,$A20),E$6*IF($B$2=TRUE,SUMIFS($B$147:$B$162,$A$147:$A$162,$A20),SUMIFS(F$125:F$140,$A$125:$A$140,$A20)))</f>
        <v>20267.467975392588</v>
      </c>
      <c r="F20">
        <f t="shared" si="24"/>
        <v>11125.735113007748</v>
      </c>
      <c r="G20">
        <f t="shared" si="24"/>
        <v>10387.677434311609</v>
      </c>
      <c r="H20">
        <f t="shared" si="24"/>
        <v>5329.782247961376</v>
      </c>
      <c r="I20">
        <f t="shared" si="24"/>
        <v>5195.7656981550008</v>
      </c>
      <c r="J20">
        <f t="shared" si="24"/>
        <v>4682.5488470857044</v>
      </c>
      <c r="K20">
        <f t="shared" si="24"/>
        <v>4804.4534277807925</v>
      </c>
      <c r="L20">
        <f t="shared" si="24"/>
        <v>4876.7485109644276</v>
      </c>
      <c r="M20">
        <f t="shared" si="24"/>
        <v>4876.7485109644276</v>
      </c>
      <c r="N20">
        <f t="shared" si="24"/>
        <v>4876.7485109644276</v>
      </c>
      <c r="O20">
        <f t="shared" ref="O20:AF20" si="25">SUM(O$5*SUMIFS(N$39:N$48,$B$39:$B$48,$A20),O$6*IF($B$2=TRUE,SUMIFS($B$147:$B$162,$A$147:$A$162,$A20),SUMIFS(P$125:P$140,$A$125:$A$140,$A20)))</f>
        <v>4876.7485109644276</v>
      </c>
      <c r="P20">
        <f t="shared" si="25"/>
        <v>4876.7485109644276</v>
      </c>
      <c r="Q20">
        <f t="shared" si="25"/>
        <v>4876.7485109644276</v>
      </c>
      <c r="R20">
        <f t="shared" si="25"/>
        <v>4876.7485109644276</v>
      </c>
      <c r="S20">
        <f t="shared" si="25"/>
        <v>4876.7485109644276</v>
      </c>
      <c r="T20">
        <f t="shared" si="25"/>
        <v>4876.7485109644276</v>
      </c>
      <c r="U20">
        <f t="shared" si="25"/>
        <v>4876.7485109644276</v>
      </c>
      <c r="V20">
        <f t="shared" si="25"/>
        <v>4876.7485109644276</v>
      </c>
      <c r="W20">
        <f t="shared" si="25"/>
        <v>4876.7485109644276</v>
      </c>
      <c r="X20">
        <f t="shared" si="25"/>
        <v>4876.7485109644276</v>
      </c>
      <c r="Y20">
        <f t="shared" si="25"/>
        <v>4876.7485109644276</v>
      </c>
      <c r="Z20">
        <f t="shared" si="25"/>
        <v>4876.7485109644276</v>
      </c>
      <c r="AA20">
        <f t="shared" si="25"/>
        <v>4876.7485109644276</v>
      </c>
      <c r="AB20">
        <f t="shared" si="25"/>
        <v>4876.7485109644276</v>
      </c>
      <c r="AC20">
        <f t="shared" si="25"/>
        <v>4876.7485109644276</v>
      </c>
      <c r="AD20">
        <f t="shared" si="25"/>
        <v>4876.7485109644276</v>
      </c>
      <c r="AE20">
        <f t="shared" si="25"/>
        <v>4876.7485109644276</v>
      </c>
      <c r="AF20">
        <f t="shared" si="25"/>
        <v>4876.7485109644276</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7.3100522320138257E-3</v>
      </c>
      <c r="D39">
        <f>SUMPRODUCT(P$57:P$106,$B$57:$B$106)</f>
        <v>5.3368611726103809E-3</v>
      </c>
      <c r="E39">
        <f>SUMPRODUCT(AB$57:AB$106,$B$57:$B$106)</f>
        <v>3.9218236234359371E-3</v>
      </c>
      <c r="F39">
        <f>SUMPRODUCT(AN$57:AN$106,$B$57:$B$106)</f>
        <v>3.8616622617752287E-3</v>
      </c>
      <c r="G39">
        <f>SUMPRODUCT(AZ$57:AZ$106,$B$57:$B$106)</f>
        <v>3.7084812032922194E-3</v>
      </c>
      <c r="H39">
        <f>SUMPRODUCT(BL$57:BL$106,$B$57:$B$106)</f>
        <v>3.5703683150930957E-3</v>
      </c>
      <c r="I39">
        <f>SUMPRODUCT(BX$57:BX$106,$B$57:$B$106)</f>
        <v>3.4431711173289717E-3</v>
      </c>
      <c r="J39">
        <f>SUMPRODUCT(CJ$57:CJ$106,$B$57:$B$106)</f>
        <v>3.5692593153871556E-3</v>
      </c>
      <c r="K39">
        <f>SUMPRODUCT(CV$57:CV$106,$B$57:$B$106)</f>
        <v>3.6757425027126932E-3</v>
      </c>
      <c r="L39" s="156">
        <f>K39</f>
        <v>3.6757425027126932E-3</v>
      </c>
      <c r="M39" s="156">
        <f t="shared" ref="M39:AE50" si="53">L39</f>
        <v>3.6757425027126932E-3</v>
      </c>
      <c r="N39" s="156">
        <f t="shared" si="53"/>
        <v>3.6757425027126932E-3</v>
      </c>
      <c r="O39" s="156">
        <f t="shared" si="53"/>
        <v>3.6757425027126932E-3</v>
      </c>
      <c r="P39" s="156">
        <f t="shared" si="53"/>
        <v>3.6757425027126932E-3</v>
      </c>
      <c r="Q39" s="156">
        <f t="shared" si="53"/>
        <v>3.6757425027126932E-3</v>
      </c>
      <c r="R39" s="156">
        <f t="shared" si="53"/>
        <v>3.6757425027126932E-3</v>
      </c>
      <c r="S39" s="156">
        <f t="shared" si="53"/>
        <v>3.6757425027126932E-3</v>
      </c>
      <c r="T39" s="156">
        <f t="shared" si="53"/>
        <v>3.6757425027126932E-3</v>
      </c>
      <c r="U39" s="156">
        <f t="shared" si="53"/>
        <v>3.6757425027126932E-3</v>
      </c>
      <c r="V39" s="156">
        <f t="shared" si="53"/>
        <v>3.6757425027126932E-3</v>
      </c>
      <c r="W39" s="156">
        <f t="shared" si="53"/>
        <v>3.6757425027126932E-3</v>
      </c>
      <c r="X39" s="156">
        <f t="shared" si="53"/>
        <v>3.6757425027126932E-3</v>
      </c>
      <c r="Y39" s="156">
        <f t="shared" si="53"/>
        <v>3.6757425027126932E-3</v>
      </c>
      <c r="Z39" s="156">
        <f t="shared" si="53"/>
        <v>3.6757425027126932E-3</v>
      </c>
      <c r="AA39" s="156">
        <f t="shared" si="53"/>
        <v>3.6757425027126932E-3</v>
      </c>
      <c r="AB39" s="156">
        <f t="shared" si="53"/>
        <v>3.6757425027126932E-3</v>
      </c>
      <c r="AC39" s="156">
        <f t="shared" si="53"/>
        <v>3.6757425027126932E-3</v>
      </c>
      <c r="AD39" s="156">
        <f t="shared" si="53"/>
        <v>3.6757425027126932E-3</v>
      </c>
      <c r="AE39" s="156">
        <f t="shared" si="53"/>
        <v>3.6757425027126932E-3</v>
      </c>
    </row>
    <row r="40" spans="1:32">
      <c r="B40" s="2" t="s">
        <v>98</v>
      </c>
      <c r="C40">
        <f>SUMPRODUCT(E57:E106,$B$57:$B$106)</f>
        <v>0.21829145052276666</v>
      </c>
      <c r="D40">
        <f>SUMPRODUCT(Q$57:Q$106,$B$57:$B$106)</f>
        <v>0.18503083423236394</v>
      </c>
      <c r="E40">
        <f>SUMPRODUCT(AC$57:AC$106,$B$57:$B$106)</f>
        <v>0.1513906726160992</v>
      </c>
      <c r="F40">
        <f>SUMPRODUCT(AO$57:AO$106,$B$57:$B$106)</f>
        <v>0.14806909253124897</v>
      </c>
      <c r="G40">
        <f>SUMPRODUCT(BA$57:BA$106,$B$57:$B$106)</f>
        <v>0.12318118353544179</v>
      </c>
      <c r="H40">
        <f>SUMPRODUCT(BM$57:BM$106,$B$57:$B$106)</f>
        <v>0.10644074491202943</v>
      </c>
      <c r="I40">
        <f>SUMPRODUCT(BY$57:BY$106,$B$57:$B$106)</f>
        <v>0.18490662225272114</v>
      </c>
      <c r="J40">
        <f>SUMPRODUCT(CK$57:CK$106,$B$57:$B$106)</f>
        <v>0.188561352463712</v>
      </c>
      <c r="K40">
        <f>SUMPRODUCT(CW$57:CW$106,$B$57:$B$106)</f>
        <v>0.18654259396283082</v>
      </c>
      <c r="L40" s="156">
        <f t="shared" ref="L40:AA50" si="54">K40</f>
        <v>0.18654259396283082</v>
      </c>
      <c r="M40" s="156">
        <f t="shared" si="54"/>
        <v>0.18654259396283082</v>
      </c>
      <c r="N40" s="156">
        <f t="shared" si="54"/>
        <v>0.18654259396283082</v>
      </c>
      <c r="O40" s="156">
        <f t="shared" si="54"/>
        <v>0.18654259396283082</v>
      </c>
      <c r="P40" s="156">
        <f t="shared" si="54"/>
        <v>0.18654259396283082</v>
      </c>
      <c r="Q40" s="156">
        <f t="shared" si="54"/>
        <v>0.18654259396283082</v>
      </c>
      <c r="R40" s="156">
        <f t="shared" si="54"/>
        <v>0.18654259396283082</v>
      </c>
      <c r="S40" s="156">
        <f t="shared" si="54"/>
        <v>0.18654259396283082</v>
      </c>
      <c r="T40" s="156">
        <f t="shared" si="54"/>
        <v>0.18654259396283082</v>
      </c>
      <c r="U40" s="156">
        <f t="shared" si="54"/>
        <v>0.18654259396283082</v>
      </c>
      <c r="V40" s="156">
        <f t="shared" si="54"/>
        <v>0.18654259396283082</v>
      </c>
      <c r="W40" s="156">
        <f t="shared" si="54"/>
        <v>0.18654259396283082</v>
      </c>
      <c r="X40" s="156">
        <f t="shared" si="54"/>
        <v>0.18654259396283082</v>
      </c>
      <c r="Y40" s="156">
        <f t="shared" si="54"/>
        <v>0.18654259396283082</v>
      </c>
      <c r="Z40" s="156">
        <f t="shared" si="54"/>
        <v>0.18654259396283082</v>
      </c>
      <c r="AA40" s="156">
        <f t="shared" si="54"/>
        <v>0.18654259396283082</v>
      </c>
      <c r="AB40" s="156">
        <f t="shared" si="53"/>
        <v>0.18654259396283082</v>
      </c>
      <c r="AC40" s="156">
        <f t="shared" si="53"/>
        <v>0.18654259396283082</v>
      </c>
      <c r="AD40" s="156">
        <f t="shared" si="53"/>
        <v>0.18654259396283082</v>
      </c>
      <c r="AE40" s="156">
        <f t="shared" si="53"/>
        <v>0.18654259396283082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2.0154956973393794E-2</v>
      </c>
      <c r="D42">
        <f>SUMPRODUCT(S$57:S$106,$B$57:$B$106)</f>
        <v>2.120344519030452E-2</v>
      </c>
      <c r="E42">
        <f>SUMPRODUCT(AE$57:AE$106,$B$57:$B$106)</f>
        <v>2.1035609594968238E-2</v>
      </c>
      <c r="F42">
        <f>SUMPRODUCT(AQ$57:AQ$106,$B$57:$B$106)</f>
        <v>2.1577708629094423E-2</v>
      </c>
      <c r="G42">
        <f>SUMPRODUCT(BC$57:BC$106,$B$57:$B$106)</f>
        <v>2.2050972393293858E-2</v>
      </c>
      <c r="H42">
        <f>SUMPRODUCT(BO$57:BO$106,$B$57:$B$106)</f>
        <v>2.2338229569052404E-2</v>
      </c>
      <c r="I42">
        <f>SUMPRODUCT(CA$57:CA$106,$B$57:$B$106)</f>
        <v>2.2940036356005233E-2</v>
      </c>
      <c r="J42">
        <f>SUMPRODUCT(CM$57:CM$106,$B$57:$B$106)</f>
        <v>2.2862435594110359E-2</v>
      </c>
      <c r="K42">
        <f>SUMPRODUCT(CY$57:CY$106,$B$57:$B$106)</f>
        <v>2.2976708486353394E-2</v>
      </c>
      <c r="L42" s="156">
        <f t="shared" si="54"/>
        <v>2.2976708486353394E-2</v>
      </c>
      <c r="M42" s="156">
        <f t="shared" si="53"/>
        <v>2.2976708486353394E-2</v>
      </c>
      <c r="N42" s="156">
        <f t="shared" si="53"/>
        <v>2.2976708486353394E-2</v>
      </c>
      <c r="O42" s="156">
        <f t="shared" si="53"/>
        <v>2.2976708486353394E-2</v>
      </c>
      <c r="P42" s="156">
        <f t="shared" si="53"/>
        <v>2.2976708486353394E-2</v>
      </c>
      <c r="Q42" s="156">
        <f t="shared" si="53"/>
        <v>2.2976708486353394E-2</v>
      </c>
      <c r="R42" s="156">
        <f t="shared" si="53"/>
        <v>2.2976708486353394E-2</v>
      </c>
      <c r="S42" s="156">
        <f t="shared" si="53"/>
        <v>2.2976708486353394E-2</v>
      </c>
      <c r="T42" s="156">
        <f t="shared" si="53"/>
        <v>2.2976708486353394E-2</v>
      </c>
      <c r="U42" s="156">
        <f t="shared" si="53"/>
        <v>2.2976708486353394E-2</v>
      </c>
      <c r="V42" s="156">
        <f t="shared" si="53"/>
        <v>2.2976708486353394E-2</v>
      </c>
      <c r="W42" s="156">
        <f t="shared" si="53"/>
        <v>2.2976708486353394E-2</v>
      </c>
      <c r="X42" s="156">
        <f t="shared" si="53"/>
        <v>2.2976708486353394E-2</v>
      </c>
      <c r="Y42" s="156">
        <f t="shared" si="53"/>
        <v>2.2976708486353394E-2</v>
      </c>
      <c r="Z42" s="156">
        <f t="shared" si="53"/>
        <v>2.2976708486353394E-2</v>
      </c>
      <c r="AA42" s="156">
        <f t="shared" si="53"/>
        <v>2.2976708486353394E-2</v>
      </c>
      <c r="AB42" s="156">
        <f t="shared" si="53"/>
        <v>2.2976708486353394E-2</v>
      </c>
      <c r="AC42" s="156">
        <f t="shared" si="53"/>
        <v>2.2976708486353394E-2</v>
      </c>
      <c r="AD42" s="156">
        <f t="shared" si="53"/>
        <v>2.2976708486353394E-2</v>
      </c>
      <c r="AE42" s="156">
        <f t="shared" si="53"/>
        <v>2.2976708486353394E-2</v>
      </c>
    </row>
    <row r="43" spans="1:32">
      <c r="B43" s="2" t="s">
        <v>347</v>
      </c>
      <c r="C43">
        <f>SUMPRODUCT(H57:H106,$B$57:$B$106)</f>
        <v>0.40230484232811575</v>
      </c>
      <c r="D43">
        <f>SUMPRODUCT(T$57:T$106,$B$57:$B$106)</f>
        <v>0.42974252442676297</v>
      </c>
      <c r="E43">
        <f>SUMPRODUCT(AF$57:AF$106,$B$57:$B$106)</f>
        <v>0.46896244216849209</v>
      </c>
      <c r="F43">
        <f>SUMPRODUCT(AR$57:AR$106,$B$57:$B$106)</f>
        <v>0.45004020632977421</v>
      </c>
      <c r="G43">
        <f>SUMPRODUCT(BD$57:BD$106,$B$57:$B$106)</f>
        <v>0.42779169150017277</v>
      </c>
      <c r="H43">
        <f>SUMPRODUCT(BP$57:BP$106,$B$57:$B$106)</f>
        <v>0.38296490192088617</v>
      </c>
      <c r="I43">
        <f>SUMPRODUCT(CB$57:CB$106,$B$57:$B$106)</f>
        <v>0.25784718614241336</v>
      </c>
      <c r="J43">
        <f>SUMPRODUCT(CN$57:CN$106,$B$57:$B$106)</f>
        <v>0.22654710813186951</v>
      </c>
      <c r="K43">
        <f>SUMPRODUCT(CZ$57:CZ$106,$B$57:$B$106)</f>
        <v>0.18557702676092949</v>
      </c>
      <c r="L43" s="156">
        <f t="shared" si="54"/>
        <v>0.18557702676092949</v>
      </c>
      <c r="M43" s="156">
        <f t="shared" si="53"/>
        <v>0.18557702676092949</v>
      </c>
      <c r="N43" s="156">
        <f t="shared" si="53"/>
        <v>0.18557702676092949</v>
      </c>
      <c r="O43" s="156">
        <f t="shared" si="53"/>
        <v>0.18557702676092949</v>
      </c>
      <c r="P43" s="156">
        <f t="shared" si="53"/>
        <v>0.18557702676092949</v>
      </c>
      <c r="Q43" s="156">
        <f t="shared" si="53"/>
        <v>0.18557702676092949</v>
      </c>
      <c r="R43" s="156">
        <f t="shared" si="53"/>
        <v>0.18557702676092949</v>
      </c>
      <c r="S43" s="156">
        <f t="shared" si="53"/>
        <v>0.18557702676092949</v>
      </c>
      <c r="T43" s="156">
        <f t="shared" si="53"/>
        <v>0.18557702676092949</v>
      </c>
      <c r="U43" s="156">
        <f t="shared" si="53"/>
        <v>0.18557702676092949</v>
      </c>
      <c r="V43" s="156">
        <f t="shared" si="53"/>
        <v>0.18557702676092949</v>
      </c>
      <c r="W43" s="156">
        <f t="shared" si="53"/>
        <v>0.18557702676092949</v>
      </c>
      <c r="X43" s="156">
        <f t="shared" si="53"/>
        <v>0.18557702676092949</v>
      </c>
      <c r="Y43" s="156">
        <f t="shared" si="53"/>
        <v>0.18557702676092949</v>
      </c>
      <c r="Z43" s="156">
        <f t="shared" si="53"/>
        <v>0.18557702676092949</v>
      </c>
      <c r="AA43" s="156">
        <f t="shared" si="53"/>
        <v>0.18557702676092949</v>
      </c>
      <c r="AB43" s="156">
        <f t="shared" si="53"/>
        <v>0.18557702676092949</v>
      </c>
      <c r="AC43" s="156">
        <f t="shared" si="53"/>
        <v>0.18557702676092949</v>
      </c>
      <c r="AD43" s="156">
        <f t="shared" si="53"/>
        <v>0.18557702676092949</v>
      </c>
      <c r="AE43" s="156">
        <f t="shared" si="53"/>
        <v>0.18557702676092949</v>
      </c>
    </row>
    <row r="44" spans="1:32">
      <c r="B44" s="2" t="s">
        <v>99</v>
      </c>
      <c r="C44">
        <f>SUMPRODUCT(I57:I106,$B$57:$B$106)</f>
        <v>0.30889071819195807</v>
      </c>
      <c r="D44">
        <f>SUMPRODUCT(U$57:U$106,$B$57:$B$106)</f>
        <v>0.31558332030982167</v>
      </c>
      <c r="E44">
        <f>SUMPRODUCT(AG$57:AG$106,$B$57:$B$106)</f>
        <v>0.31097448993652538</v>
      </c>
      <c r="F44">
        <f>SUMPRODUCT(AS$57:AS$106,$B$57:$B$106)</f>
        <v>0.32219519343062947</v>
      </c>
      <c r="G44">
        <f>SUMPRODUCT(BE$57:BE$106,$B$57:$B$106)</f>
        <v>0.32550050245539419</v>
      </c>
      <c r="H44">
        <f>SUMPRODUCT(BQ$57:BQ$106,$B$57:$B$106)</f>
        <v>0.33434271541092514</v>
      </c>
      <c r="I44">
        <f>SUMPRODUCT(CC$57:CC$106,$B$57:$B$106)</f>
        <v>0.33798034343656369</v>
      </c>
      <c r="J44">
        <f>SUMPRODUCT(CO$57:CO$106,$B$57:$B$106)</f>
        <v>0.33331471382356459</v>
      </c>
      <c r="K44">
        <f>SUMPRODUCT(DA$57:DA$106,$B$57:$B$106)</f>
        <v>0.33069262220610007</v>
      </c>
      <c r="L44" s="156">
        <f t="shared" si="54"/>
        <v>0.33069262220610007</v>
      </c>
      <c r="M44" s="156">
        <f t="shared" si="53"/>
        <v>0.33069262220610007</v>
      </c>
      <c r="N44" s="156">
        <f t="shared" si="53"/>
        <v>0.33069262220610007</v>
      </c>
      <c r="O44" s="156">
        <f t="shared" si="53"/>
        <v>0.33069262220610007</v>
      </c>
      <c r="P44" s="156">
        <f t="shared" si="53"/>
        <v>0.33069262220610007</v>
      </c>
      <c r="Q44" s="156">
        <f t="shared" si="53"/>
        <v>0.33069262220610007</v>
      </c>
      <c r="R44" s="156">
        <f t="shared" si="53"/>
        <v>0.33069262220610007</v>
      </c>
      <c r="S44" s="156">
        <f t="shared" si="53"/>
        <v>0.33069262220610007</v>
      </c>
      <c r="T44" s="156">
        <f t="shared" si="53"/>
        <v>0.33069262220610007</v>
      </c>
      <c r="U44" s="156">
        <f t="shared" si="53"/>
        <v>0.33069262220610007</v>
      </c>
      <c r="V44" s="156">
        <f t="shared" si="53"/>
        <v>0.33069262220610007</v>
      </c>
      <c r="W44" s="156">
        <f t="shared" si="53"/>
        <v>0.33069262220610007</v>
      </c>
      <c r="X44" s="156">
        <f t="shared" si="53"/>
        <v>0.33069262220610007</v>
      </c>
      <c r="Y44" s="156">
        <f t="shared" si="53"/>
        <v>0.33069262220610007</v>
      </c>
      <c r="Z44" s="156">
        <f t="shared" si="53"/>
        <v>0.33069262220610007</v>
      </c>
      <c r="AA44" s="156">
        <f t="shared" si="53"/>
        <v>0.33069262220610007</v>
      </c>
      <c r="AB44" s="156">
        <f t="shared" si="53"/>
        <v>0.33069262220610007</v>
      </c>
      <c r="AC44" s="156">
        <f t="shared" si="53"/>
        <v>0.33069262220610007</v>
      </c>
      <c r="AD44" s="156">
        <f t="shared" si="53"/>
        <v>0.33069262220610007</v>
      </c>
      <c r="AE44" s="156">
        <f t="shared" si="53"/>
        <v>0.33069262220610007</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6.1217141884918613E-3</v>
      </c>
      <c r="D46">
        <f>SUMPRODUCT(W$57:W$106,$B$57:$B$106)</f>
        <v>2.894795526545476E-3</v>
      </c>
      <c r="E46">
        <f>SUMPRODUCT(AI$57:AI$106,$B$57:$B$106)</f>
        <v>1.5890849450838171E-3</v>
      </c>
      <c r="F46">
        <f>SUMPRODUCT(AU$57:AU$106,$B$57:$B$106)</f>
        <v>1.4836684189930322E-3</v>
      </c>
      <c r="G46">
        <f>SUMPRODUCT(BG$57:BG$106,$B$57:$B$106)</f>
        <v>7.6125097755637254E-4</v>
      </c>
      <c r="H46">
        <f>SUMPRODUCT(BS$57:BS$106,$B$57:$B$106)</f>
        <v>7.4210943953427835E-4</v>
      </c>
      <c r="I46">
        <f>SUMPRODUCT(CE$57:CE$106,$B$57:$B$106)</f>
        <v>6.68806852036573E-4</v>
      </c>
      <c r="J46">
        <f>SUMPRODUCT(CQ$57:CQ$106,$B$57:$B$106)</f>
        <v>6.8621844164855599E-4</v>
      </c>
      <c r="K46">
        <f>SUMPRODUCT(DC$57:DC$106,$B$57:$B$106)</f>
        <v>6.9654432368006149E-4</v>
      </c>
      <c r="L46" s="156">
        <f t="shared" si="54"/>
        <v>6.9654432368006149E-4</v>
      </c>
      <c r="M46" s="156">
        <f t="shared" si="53"/>
        <v>6.9654432368006149E-4</v>
      </c>
      <c r="N46" s="156">
        <f t="shared" si="53"/>
        <v>6.9654432368006149E-4</v>
      </c>
      <c r="O46" s="156">
        <f t="shared" si="53"/>
        <v>6.9654432368006149E-4</v>
      </c>
      <c r="P46" s="156">
        <f t="shared" si="53"/>
        <v>6.9654432368006149E-4</v>
      </c>
      <c r="Q46" s="156">
        <f t="shared" si="53"/>
        <v>6.9654432368006149E-4</v>
      </c>
      <c r="R46" s="156">
        <f t="shared" si="53"/>
        <v>6.9654432368006149E-4</v>
      </c>
      <c r="S46" s="156">
        <f t="shared" si="53"/>
        <v>6.9654432368006149E-4</v>
      </c>
      <c r="T46" s="156">
        <f t="shared" si="53"/>
        <v>6.9654432368006149E-4</v>
      </c>
      <c r="U46" s="156">
        <f t="shared" si="53"/>
        <v>6.9654432368006149E-4</v>
      </c>
      <c r="V46" s="156">
        <f t="shared" si="53"/>
        <v>6.9654432368006149E-4</v>
      </c>
      <c r="W46" s="156">
        <f t="shared" si="53"/>
        <v>6.9654432368006149E-4</v>
      </c>
      <c r="X46" s="156">
        <f t="shared" si="53"/>
        <v>6.9654432368006149E-4</v>
      </c>
      <c r="Y46" s="156">
        <f t="shared" si="53"/>
        <v>6.9654432368006149E-4</v>
      </c>
      <c r="Z46" s="156">
        <f t="shared" si="53"/>
        <v>6.9654432368006149E-4</v>
      </c>
      <c r="AA46" s="156">
        <f t="shared" si="53"/>
        <v>6.9654432368006149E-4</v>
      </c>
      <c r="AB46" s="156">
        <f t="shared" si="53"/>
        <v>6.9654432368006149E-4</v>
      </c>
      <c r="AC46" s="156">
        <f t="shared" si="53"/>
        <v>6.9654432368006149E-4</v>
      </c>
      <c r="AD46" s="156">
        <f t="shared" si="53"/>
        <v>6.9654432368006149E-4</v>
      </c>
      <c r="AE46" s="156">
        <f t="shared" si="53"/>
        <v>6.9654432368006149E-4</v>
      </c>
    </row>
    <row r="47" spans="1:32">
      <c r="B47" s="2" t="s">
        <v>100</v>
      </c>
      <c r="C47">
        <f>SUMPRODUCT(L57:L106,$B$57:$B$106)</f>
        <v>3.0460976899715103E-5</v>
      </c>
      <c r="D47">
        <f>SUMPRODUCT(X$57:X$106,$B$57:$B$106)</f>
        <v>6.12718698757446E-5</v>
      </c>
      <c r="E47">
        <f>SUMPRODUCT(AJ$57:AJ$106,$B$57:$B$106)</f>
        <v>6.2751532053193518E-5</v>
      </c>
      <c r="F47">
        <f>SUMPRODUCT(AV$57:AV$106,$B$57:$B$106)</f>
        <v>2.2681817769071025E-5</v>
      </c>
      <c r="G47">
        <f>SUMPRODUCT(BH$57:BH$106,$B$57:$B$106)</f>
        <v>2.3163885356603557E-5</v>
      </c>
      <c r="H47">
        <f>SUMPRODUCT(BT$57:BT$106,$B$57:$B$106)</f>
        <v>2.2593058187493881E-5</v>
      </c>
      <c r="I47">
        <f>SUMPRODUCT(CF$57:CF$106,$B$57:$B$106)</f>
        <v>2.510937562717807E-5</v>
      </c>
      <c r="J47">
        <f>SUMPRODUCT(CR$57:CR$106,$B$57:$B$106)</f>
        <v>4.1995878989269622E-5</v>
      </c>
      <c r="K47">
        <f>SUMPRODUCT(DD$57:DD$106,$B$57:$B$106)</f>
        <v>2.4031011722250741E-5</v>
      </c>
      <c r="L47" s="156">
        <f t="shared" si="54"/>
        <v>2.4031011722250741E-5</v>
      </c>
      <c r="M47" s="156">
        <f t="shared" si="53"/>
        <v>2.4031011722250741E-5</v>
      </c>
      <c r="N47" s="156">
        <f t="shared" si="53"/>
        <v>2.4031011722250741E-5</v>
      </c>
      <c r="O47" s="156">
        <f t="shared" si="53"/>
        <v>2.4031011722250741E-5</v>
      </c>
      <c r="P47" s="156">
        <f t="shared" si="53"/>
        <v>2.4031011722250741E-5</v>
      </c>
      <c r="Q47" s="156">
        <f t="shared" si="53"/>
        <v>2.4031011722250741E-5</v>
      </c>
      <c r="R47" s="156">
        <f t="shared" si="53"/>
        <v>2.4031011722250741E-5</v>
      </c>
      <c r="S47" s="156">
        <f t="shared" si="53"/>
        <v>2.4031011722250741E-5</v>
      </c>
      <c r="T47" s="156">
        <f t="shared" si="53"/>
        <v>2.4031011722250741E-5</v>
      </c>
      <c r="U47" s="156">
        <f t="shared" si="53"/>
        <v>2.4031011722250741E-5</v>
      </c>
      <c r="V47" s="156">
        <f t="shared" si="53"/>
        <v>2.4031011722250741E-5</v>
      </c>
      <c r="W47" s="156">
        <f t="shared" si="53"/>
        <v>2.4031011722250741E-5</v>
      </c>
      <c r="X47" s="156">
        <f t="shared" si="53"/>
        <v>2.4031011722250741E-5</v>
      </c>
      <c r="Y47" s="156">
        <f t="shared" si="53"/>
        <v>2.4031011722250741E-5</v>
      </c>
      <c r="Z47" s="156">
        <f t="shared" si="53"/>
        <v>2.4031011722250741E-5</v>
      </c>
      <c r="AA47" s="156">
        <f t="shared" si="53"/>
        <v>2.4031011722250741E-5</v>
      </c>
      <c r="AB47" s="156">
        <f t="shared" si="53"/>
        <v>2.4031011722250741E-5</v>
      </c>
      <c r="AC47" s="156">
        <f t="shared" si="53"/>
        <v>2.4031011722250741E-5</v>
      </c>
      <c r="AD47" s="156">
        <f t="shared" si="53"/>
        <v>2.4031011722250741E-5</v>
      </c>
      <c r="AE47" s="156">
        <f t="shared" si="53"/>
        <v>2.4031011722250741E-5</v>
      </c>
    </row>
    <row r="48" spans="1:32">
      <c r="B48" s="2" t="s">
        <v>102</v>
      </c>
      <c r="C48">
        <f>SUMPRODUCT(N57:N106,$B$57:$B$106)</f>
        <v>3.6895804586360326E-2</v>
      </c>
      <c r="D48">
        <f>SUMPRODUCT(Z$57:Z$106,$B$57:$B$106)</f>
        <v>4.0146947271715284E-2</v>
      </c>
      <c r="E48">
        <f>SUMPRODUCT(AL$57:AL$106,$B$57:$B$106)</f>
        <v>4.2063125583342117E-2</v>
      </c>
      <c r="F48">
        <f>SUMPRODUCT(AX$57:AX$106,$B$57:$B$106)</f>
        <v>5.2749786580715538E-2</v>
      </c>
      <c r="G48">
        <f>SUMPRODUCT(BJ$57:BJ$106,$B$57:$B$106)</f>
        <v>9.6982754049492165E-2</v>
      </c>
      <c r="H48">
        <f>SUMPRODUCT(BV$57:BV$106,$B$57:$B$106)</f>
        <v>0.14957833737429202</v>
      </c>
      <c r="I48">
        <f>SUMPRODUCT(CH$57:CH$106,$B$57:$B$106)</f>
        <v>0.19218872446730384</v>
      </c>
      <c r="J48">
        <f>SUMPRODUCT(CT$57:CT$106,$B$57:$B$106)</f>
        <v>0.22441691635071853</v>
      </c>
      <c r="K48">
        <f>SUMPRODUCT(DF$57:DF$106,$B$57:$B$106)</f>
        <v>0.26981473074567119</v>
      </c>
      <c r="L48" s="156">
        <f t="shared" si="54"/>
        <v>0.26981473074567119</v>
      </c>
      <c r="M48" s="156">
        <f t="shared" si="53"/>
        <v>0.26981473074567119</v>
      </c>
      <c r="N48" s="156">
        <f t="shared" si="53"/>
        <v>0.26981473074567119</v>
      </c>
      <c r="O48" s="156">
        <f t="shared" si="53"/>
        <v>0.26981473074567119</v>
      </c>
      <c r="P48" s="156">
        <f t="shared" si="53"/>
        <v>0.26981473074567119</v>
      </c>
      <c r="Q48" s="156">
        <f t="shared" si="53"/>
        <v>0.26981473074567119</v>
      </c>
      <c r="R48" s="156">
        <f t="shared" si="53"/>
        <v>0.26981473074567119</v>
      </c>
      <c r="S48" s="156">
        <f t="shared" si="53"/>
        <v>0.26981473074567119</v>
      </c>
      <c r="T48" s="156">
        <f t="shared" si="53"/>
        <v>0.26981473074567119</v>
      </c>
      <c r="U48" s="156">
        <f t="shared" si="53"/>
        <v>0.26981473074567119</v>
      </c>
      <c r="V48" s="156">
        <f t="shared" si="53"/>
        <v>0.26981473074567119</v>
      </c>
      <c r="W48" s="156">
        <f t="shared" si="53"/>
        <v>0.26981473074567119</v>
      </c>
      <c r="X48" s="156">
        <f t="shared" si="53"/>
        <v>0.26981473074567119</v>
      </c>
      <c r="Y48" s="156">
        <f t="shared" si="53"/>
        <v>0.26981473074567119</v>
      </c>
      <c r="Z48" s="156">
        <f t="shared" si="53"/>
        <v>0.26981473074567119</v>
      </c>
      <c r="AA48" s="156">
        <f t="shared" si="53"/>
        <v>0.26981473074567119</v>
      </c>
      <c r="AB48" s="156">
        <f t="shared" si="53"/>
        <v>0.26981473074567119</v>
      </c>
      <c r="AC48" s="156">
        <f t="shared" si="53"/>
        <v>0.26981473074567119</v>
      </c>
      <c r="AD48" s="156">
        <f t="shared" si="53"/>
        <v>0.26981473074567119</v>
      </c>
      <c r="AE48" s="156">
        <f t="shared" si="53"/>
        <v>0.26981473074567119</v>
      </c>
    </row>
    <row r="49" spans="1:110">
      <c r="B49" s="1"/>
    </row>
    <row r="50" spans="1:110">
      <c r="B50" s="1"/>
      <c r="C50" s="160">
        <f>SUM(C39:C48)</f>
        <v>0.99999999999999989</v>
      </c>
      <c r="D50" s="160">
        <f>SUM(D39:D48)</f>
        <v>0.99999999999999989</v>
      </c>
      <c r="E50" s="160">
        <f>SUM(E39:E48)</f>
        <v>1</v>
      </c>
      <c r="F50" s="160">
        <f>SUM(F39:F48)</f>
        <v>1</v>
      </c>
      <c r="G50" s="160">
        <f t="shared" ref="G50:K50" si="55">SUM(G39:G48)</f>
        <v>1</v>
      </c>
      <c r="H50" s="160">
        <f t="shared" si="55"/>
        <v>1</v>
      </c>
      <c r="I50" s="160">
        <f t="shared" si="55"/>
        <v>0.99999999999999989</v>
      </c>
      <c r="J50" s="160">
        <f t="shared" si="55"/>
        <v>1</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0.18802474172014166</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0.39872324358210881</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0.32445845474924151</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8.8793559948508016E-2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F8" sqref="F8"/>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SUMIFS(calcs!I:I,calcs!A:A,About!B1)</f>
        <v>54232086</v>
      </c>
      <c r="D2" s="91">
        <f>C2</f>
        <v>54232086</v>
      </c>
      <c r="E2" s="91">
        <f t="shared" ref="E2:AH2" si="0">D2</f>
        <v>54232086</v>
      </c>
      <c r="F2" s="91">
        <f t="shared" si="0"/>
        <v>54232086</v>
      </c>
      <c r="G2" s="91">
        <f t="shared" si="0"/>
        <v>54232086</v>
      </c>
      <c r="H2" s="91">
        <f t="shared" si="0"/>
        <v>54232086</v>
      </c>
      <c r="I2" s="91">
        <f t="shared" si="0"/>
        <v>54232086</v>
      </c>
      <c r="J2" s="91">
        <f t="shared" si="0"/>
        <v>54232086</v>
      </c>
      <c r="K2" s="91">
        <f t="shared" si="0"/>
        <v>54232086</v>
      </c>
      <c r="L2" s="91">
        <f t="shared" si="0"/>
        <v>54232086</v>
      </c>
      <c r="M2" s="91">
        <f t="shared" si="0"/>
        <v>54232086</v>
      </c>
      <c r="N2" s="91">
        <f t="shared" si="0"/>
        <v>54232086</v>
      </c>
      <c r="O2" s="91">
        <f t="shared" si="0"/>
        <v>54232086</v>
      </c>
      <c r="P2" s="91">
        <f t="shared" si="0"/>
        <v>54232086</v>
      </c>
      <c r="Q2" s="91">
        <f t="shared" si="0"/>
        <v>54232086</v>
      </c>
      <c r="R2" s="91">
        <f t="shared" si="0"/>
        <v>54232086</v>
      </c>
      <c r="S2" s="91">
        <f t="shared" si="0"/>
        <v>54232086</v>
      </c>
      <c r="T2" s="91">
        <f t="shared" si="0"/>
        <v>54232086</v>
      </c>
      <c r="U2" s="91">
        <f t="shared" si="0"/>
        <v>54232086</v>
      </c>
      <c r="V2" s="91">
        <f t="shared" si="0"/>
        <v>54232086</v>
      </c>
      <c r="W2" s="91">
        <f t="shared" si="0"/>
        <v>54232086</v>
      </c>
      <c r="X2" s="91">
        <f t="shared" si="0"/>
        <v>54232086</v>
      </c>
      <c r="Y2" s="91">
        <f t="shared" si="0"/>
        <v>54232086</v>
      </c>
      <c r="Z2" s="91">
        <f t="shared" si="0"/>
        <v>54232086</v>
      </c>
      <c r="AA2" s="91">
        <f t="shared" si="0"/>
        <v>54232086</v>
      </c>
      <c r="AB2" s="91">
        <f t="shared" si="0"/>
        <v>54232086</v>
      </c>
      <c r="AC2" s="91">
        <f t="shared" si="0"/>
        <v>54232086</v>
      </c>
      <c r="AD2" s="91">
        <f t="shared" si="0"/>
        <v>54232086</v>
      </c>
      <c r="AE2" s="91">
        <f t="shared" si="0"/>
        <v>54232086</v>
      </c>
      <c r="AF2" s="91">
        <f t="shared" si="0"/>
        <v>54232086</v>
      </c>
      <c r="AG2" s="91">
        <f t="shared" si="0"/>
        <v>54232086</v>
      </c>
      <c r="AH2" s="91">
        <f t="shared" si="0"/>
        <v>54232086</v>
      </c>
    </row>
    <row r="3" spans="1:34" ht="14.7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tabSelected="1" topLeftCell="A13" workbookViewId="0">
      <selection activeCell="B28" sqref="B28"/>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1528334.1922432208</v>
      </c>
      <c r="C2" s="5">
        <f>SUMIFS(Imports_new!C$10:C$33,Imports_new!$A$10:$A$33,$A2)</f>
        <v>1528334.1922432208</v>
      </c>
      <c r="D2" s="5">
        <f>SUMIFS(Imports_new!D$10:D$33,Imports_new!$A$10:$A$33,$A2)</f>
        <v>1528334.1922432208</v>
      </c>
      <c r="E2" s="5">
        <f>SUMIFS(Imports_new!E$10:E$33,Imports_new!$A$10:$A$33,$A2)</f>
        <v>1295465.0761602586</v>
      </c>
      <c r="F2" s="5">
        <f>SUMIFS(Imports_new!F$10:F$33,Imports_new!$A$10:$A$33,$A2)</f>
        <v>1059938.6315487083</v>
      </c>
      <c r="G2" s="5">
        <f>SUMIFS(Imports_new!G$10:G$33,Imports_new!$A$10:$A$33,$A2)</f>
        <v>1036683.0967863824</v>
      </c>
      <c r="H2" s="5">
        <f>SUMIFS(Imports_new!H$10:H$33,Imports_new!$A$10:$A$33,$A2)</f>
        <v>862434.20980231476</v>
      </c>
      <c r="I2" s="5">
        <f>SUMIFS(Imports_new!I$10:I$33,Imports_new!$A$10:$A$33,$A2)</f>
        <v>745228.59006760246</v>
      </c>
      <c r="J2" s="5">
        <f>SUMIFS(Imports_new!J$10:J$33,Imports_new!$A$10:$A$33,$A2)</f>
        <v>1294595.4249892223</v>
      </c>
      <c r="K2" s="5">
        <f>SUMIFS(Imports_new!K$10:K$33,Imports_new!$A$10:$A$33,$A2)</f>
        <v>1320183.4593877527</v>
      </c>
      <c r="L2" s="5">
        <f>SUMIFS(Imports_new!L$10:L$33,Imports_new!$A$10:$A$33,$A2)</f>
        <v>1306049.4306138838</v>
      </c>
      <c r="M2" s="5">
        <f>SUMIFS(Imports_new!M$10:M$33,Imports_new!$A$10:$A$33,$A2)</f>
        <v>1306049.4306138838</v>
      </c>
      <c r="N2" s="5">
        <f>SUMIFS(Imports_new!N$10:N$33,Imports_new!$A$10:$A$33,$A2)</f>
        <v>1306049.4306138838</v>
      </c>
      <c r="O2" s="5">
        <f>SUMIFS(Imports_new!O$10:O$33,Imports_new!$A$10:$A$33,$A2)</f>
        <v>1306049.4306138838</v>
      </c>
      <c r="P2" s="5">
        <f>SUMIFS(Imports_new!P$10:P$33,Imports_new!$A$10:$A$33,$A2)</f>
        <v>1306049.4306138838</v>
      </c>
      <c r="Q2" s="5">
        <f>SUMIFS(Imports_new!Q$10:Q$33,Imports_new!$A$10:$A$33,$A2)</f>
        <v>1306049.4306138838</v>
      </c>
      <c r="R2" s="5">
        <f>SUMIFS(Imports_new!R$10:R$33,Imports_new!$A$10:$A$33,$A2)</f>
        <v>1306049.4306138838</v>
      </c>
      <c r="S2" s="5">
        <f>SUMIFS(Imports_new!S$10:S$33,Imports_new!$A$10:$A$33,$A2)</f>
        <v>1306049.4306138838</v>
      </c>
      <c r="T2" s="5">
        <f>SUMIFS(Imports_new!T$10:T$33,Imports_new!$A$10:$A$33,$A2)</f>
        <v>1306049.4306138838</v>
      </c>
      <c r="U2" s="5">
        <f>SUMIFS(Imports_new!U$10:U$33,Imports_new!$A$10:$A$33,$A2)</f>
        <v>1306049.4306138838</v>
      </c>
      <c r="V2" s="5">
        <f>SUMIFS(Imports_new!V$10:V$33,Imports_new!$A$10:$A$33,$A2)</f>
        <v>1306049.4306138838</v>
      </c>
      <c r="W2" s="5">
        <f>SUMIFS(Imports_new!W$10:W$33,Imports_new!$A$10:$A$33,$A2)</f>
        <v>1306049.4306138838</v>
      </c>
      <c r="X2" s="5">
        <f>SUMIFS(Imports_new!X$10:X$33,Imports_new!$A$10:$A$33,$A2)</f>
        <v>1306049.4306138838</v>
      </c>
      <c r="Y2" s="5">
        <f>SUMIFS(Imports_new!Y$10:Y$33,Imports_new!$A$10:$A$33,$A2)</f>
        <v>1306049.4306138838</v>
      </c>
      <c r="Z2" s="5">
        <f>SUMIFS(Imports_new!Z$10:Z$33,Imports_new!$A$10:$A$33,$A2)</f>
        <v>1306049.4306138838</v>
      </c>
      <c r="AA2" s="5">
        <f>SUMIFS(Imports_new!AA$10:AA$33,Imports_new!$A$10:$A$33,$A2)</f>
        <v>1306049.4306138838</v>
      </c>
      <c r="AB2" s="5">
        <f>SUMIFS(Imports_new!AB$10:AB$33,Imports_new!$A$10:$A$33,$A2)</f>
        <v>1306049.4306138838</v>
      </c>
      <c r="AC2" s="5">
        <f>SUMIFS(Imports_new!AC$10:AC$33,Imports_new!$A$10:$A$33,$A2)</f>
        <v>1306049.4306138838</v>
      </c>
      <c r="AD2" s="5">
        <f>SUMIFS(Imports_new!AD$10:AD$33,Imports_new!$A$10:$A$33,$A2)</f>
        <v>1306049.4306138838</v>
      </c>
      <c r="AE2" s="5">
        <f>SUMIFS(Imports_new!AE$10:AE$33,Imports_new!$A$10:$A$33,$A2)</f>
        <v>1306049.4306138838</v>
      </c>
      <c r="AF2" s="5">
        <f>SUMIFS(Imports_new!AF$10:AF$33,Imports_new!$A$10:$A$33,$A2)</f>
        <v>1306049.4306138838</v>
      </c>
    </row>
    <row r="3" spans="1:32">
      <c r="A3" s="2" t="s">
        <v>347</v>
      </c>
      <c r="B3" s="5">
        <f>SUMIFS(Imports_new!B$10:B$33,Imports_new!$A$10:$A$33,$A3)</f>
        <v>2816675.8009194261</v>
      </c>
      <c r="C3" s="5">
        <f>SUMIFS(Imports_new!C$10:C$33,Imports_new!$A$10:$A$33,$A3)</f>
        <v>2816675.8009194261</v>
      </c>
      <c r="D3" s="5">
        <f>SUMIFS(Imports_new!D$10:D$33,Imports_new!$A$10:$A$33,$A3)</f>
        <v>2816675.8009194261</v>
      </c>
      <c r="E3" s="5">
        <f>SUMIFS(Imports_new!E$10:E$33,Imports_new!$A$10:$A$33,$A3)</f>
        <v>3008776.5341677438</v>
      </c>
      <c r="F3" s="5">
        <f>SUMIFS(Imports_new!F$10:F$33,Imports_new!$A$10:$A$33,$A3)</f>
        <v>3283368.7875890457</v>
      </c>
      <c r="G3" s="5">
        <f>SUMIFS(Imports_new!G$10:G$33,Imports_new!$A$10:$A$33,$A3)</f>
        <v>3150887.6484663459</v>
      </c>
      <c r="H3" s="5">
        <f>SUMIFS(Imports_new!H$10:H$33,Imports_new!$A$10:$A$33,$A3)</f>
        <v>2995118.0759096602</v>
      </c>
      <c r="I3" s="5">
        <f>SUMIFS(Imports_new!I$10:I$33,Imports_new!$A$10:$A$33,$A3)</f>
        <v>2681270.1671690908</v>
      </c>
      <c r="J3" s="5">
        <f>SUMIFS(Imports_new!J$10:J$33,Imports_new!$A$10:$A$33,$A3)</f>
        <v>1805277.6231566274</v>
      </c>
      <c r="K3" s="5">
        <f>SUMIFS(Imports_new!K$10:K$33,Imports_new!$A$10:$A$33,$A3)</f>
        <v>1586134.9158777401</v>
      </c>
      <c r="L3" s="5">
        <f>SUMIFS(Imports_new!L$10:L$33,Imports_new!$A$10:$A$33,$A3)</f>
        <v>1299289.1595815534</v>
      </c>
      <c r="M3" s="5">
        <f>SUMIFS(Imports_new!M$10:M$33,Imports_new!$A$10:$A$33,$A3)</f>
        <v>1299289.1595815534</v>
      </c>
      <c r="N3" s="5">
        <f>SUMIFS(Imports_new!N$10:N$33,Imports_new!$A$10:$A$33,$A3)</f>
        <v>1299289.1595815534</v>
      </c>
      <c r="O3" s="5">
        <f>SUMIFS(Imports_new!O$10:O$33,Imports_new!$A$10:$A$33,$A3)</f>
        <v>1299289.1595815534</v>
      </c>
      <c r="P3" s="5">
        <f>SUMIFS(Imports_new!P$10:P$33,Imports_new!$A$10:$A$33,$A3)</f>
        <v>1299289.1595815534</v>
      </c>
      <c r="Q3" s="5">
        <f>SUMIFS(Imports_new!Q$10:Q$33,Imports_new!$A$10:$A$33,$A3)</f>
        <v>1299289.1595815534</v>
      </c>
      <c r="R3" s="5">
        <f>SUMIFS(Imports_new!R$10:R$33,Imports_new!$A$10:$A$33,$A3)</f>
        <v>1299289.1595815534</v>
      </c>
      <c r="S3" s="5">
        <f>SUMIFS(Imports_new!S$10:S$33,Imports_new!$A$10:$A$33,$A3)</f>
        <v>1299289.1595815534</v>
      </c>
      <c r="T3" s="5">
        <f>SUMIFS(Imports_new!T$10:T$33,Imports_new!$A$10:$A$33,$A3)</f>
        <v>1299289.1595815534</v>
      </c>
      <c r="U3" s="5">
        <f>SUMIFS(Imports_new!U$10:U$33,Imports_new!$A$10:$A$33,$A3)</f>
        <v>1299289.1595815534</v>
      </c>
      <c r="V3" s="5">
        <f>SUMIFS(Imports_new!V$10:V$33,Imports_new!$A$10:$A$33,$A3)</f>
        <v>1299289.1595815534</v>
      </c>
      <c r="W3" s="5">
        <f>SUMIFS(Imports_new!W$10:W$33,Imports_new!$A$10:$A$33,$A3)</f>
        <v>1299289.1595815534</v>
      </c>
      <c r="X3" s="5">
        <f>SUMIFS(Imports_new!X$10:X$33,Imports_new!$A$10:$A$33,$A3)</f>
        <v>1299289.1595815534</v>
      </c>
      <c r="Y3" s="5">
        <f>SUMIFS(Imports_new!Y$10:Y$33,Imports_new!$A$10:$A$33,$A3)</f>
        <v>1299289.1595815534</v>
      </c>
      <c r="Z3" s="5">
        <f>SUMIFS(Imports_new!Z$10:Z$33,Imports_new!$A$10:$A$33,$A3)</f>
        <v>1299289.1595815534</v>
      </c>
      <c r="AA3" s="5">
        <f>SUMIFS(Imports_new!AA$10:AA$33,Imports_new!$A$10:$A$33,$A3)</f>
        <v>1299289.1595815534</v>
      </c>
      <c r="AB3" s="5">
        <f>SUMIFS(Imports_new!AB$10:AB$33,Imports_new!$A$10:$A$33,$A3)</f>
        <v>1299289.1595815534</v>
      </c>
      <c r="AC3" s="5">
        <f>SUMIFS(Imports_new!AC$10:AC$33,Imports_new!$A$10:$A$33,$A3)</f>
        <v>1299289.1595815534</v>
      </c>
      <c r="AD3" s="5">
        <f>SUMIFS(Imports_new!AD$10:AD$33,Imports_new!$A$10:$A$33,$A3)</f>
        <v>1299289.1595815534</v>
      </c>
      <c r="AE3" s="5">
        <f>SUMIFS(Imports_new!AE$10:AE$33,Imports_new!$A$10:$A$33,$A3)</f>
        <v>1299289.1595815534</v>
      </c>
      <c r="AF3" s="5">
        <f>SUMIFS(Imports_new!AF$10:AF$33,Imports_new!$A$10:$A$33,$A3)</f>
        <v>1299289.1595815534</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2162651.1031411109</v>
      </c>
      <c r="C5" s="5">
        <f>SUMIFS(Imports_new!C$10:C$33,Imports_new!$A$10:$A$33,$A5)</f>
        <v>2162651.1031411109</v>
      </c>
      <c r="D5" s="5">
        <f>SUMIFS(Imports_new!D$10:D$33,Imports_new!$A$10:$A$33,$A5)</f>
        <v>2162651.1031411109</v>
      </c>
      <c r="E5" s="5">
        <f>SUMIFS(Imports_new!E$10:E$33,Imports_new!$A$10:$A$33,$A5)</f>
        <v>2209508.3329012091</v>
      </c>
      <c r="F5" s="5">
        <f>SUMIFS(Imports_new!F$10:F$33,Imports_new!$A$10:$A$33,$A5)</f>
        <v>2177240.3121936223</v>
      </c>
      <c r="G5" s="5">
        <f>SUMIFS(Imports_new!G$10:G$33,Imports_new!$A$10:$A$33,$A5)</f>
        <v>2255800.3509399574</v>
      </c>
      <c r="H5" s="5">
        <f>SUMIFS(Imports_new!H$10:H$33,Imports_new!$A$10:$A$33,$A5)</f>
        <v>2278941.9663645667</v>
      </c>
      <c r="I5" s="5">
        <f>SUMIFS(Imports_new!I$10:I$33,Imports_new!$A$10:$A$33,$A5)</f>
        <v>2340849.3675141344</v>
      </c>
      <c r="J5" s="5">
        <f>SUMIFS(Imports_new!J$10:J$33,Imports_new!$A$10:$A$33,$A5)</f>
        <v>2366317.663578555</v>
      </c>
      <c r="K5" s="5">
        <f>SUMIFS(Imports_new!K$10:K$33,Imports_new!$A$10:$A$33,$A5)</f>
        <v>2333651.9716844726</v>
      </c>
      <c r="L5" s="5">
        <f>SUMIFS(Imports_new!L$10:L$33,Imports_new!$A$10:$A$33,$A5)</f>
        <v>2315293.7984048123</v>
      </c>
      <c r="M5" s="5">
        <f>SUMIFS(Imports_new!M$10:M$33,Imports_new!$A$10:$A$33,$A5)</f>
        <v>2315293.7984048123</v>
      </c>
      <c r="N5" s="5">
        <f>SUMIFS(Imports_new!N$10:N$33,Imports_new!$A$10:$A$33,$A5)</f>
        <v>2315293.7984048123</v>
      </c>
      <c r="O5" s="5">
        <f>SUMIFS(Imports_new!O$10:O$33,Imports_new!$A$10:$A$33,$A5)</f>
        <v>2315293.7984048123</v>
      </c>
      <c r="P5" s="5">
        <f>SUMIFS(Imports_new!P$10:P$33,Imports_new!$A$10:$A$33,$A5)</f>
        <v>2315293.7984048123</v>
      </c>
      <c r="Q5" s="5">
        <f>SUMIFS(Imports_new!Q$10:Q$33,Imports_new!$A$10:$A$33,$A5)</f>
        <v>2315293.7984048123</v>
      </c>
      <c r="R5" s="5">
        <f>SUMIFS(Imports_new!R$10:R$33,Imports_new!$A$10:$A$33,$A5)</f>
        <v>2315293.7984048123</v>
      </c>
      <c r="S5" s="5">
        <f>SUMIFS(Imports_new!S$10:S$33,Imports_new!$A$10:$A$33,$A5)</f>
        <v>2315293.7984048123</v>
      </c>
      <c r="T5" s="5">
        <f>SUMIFS(Imports_new!T$10:T$33,Imports_new!$A$10:$A$33,$A5)</f>
        <v>2315293.7984048123</v>
      </c>
      <c r="U5" s="5">
        <f>SUMIFS(Imports_new!U$10:U$33,Imports_new!$A$10:$A$33,$A5)</f>
        <v>2315293.7984048123</v>
      </c>
      <c r="V5" s="5">
        <f>SUMIFS(Imports_new!V$10:V$33,Imports_new!$A$10:$A$33,$A5)</f>
        <v>2315293.7984048123</v>
      </c>
      <c r="W5" s="5">
        <f>SUMIFS(Imports_new!W$10:W$33,Imports_new!$A$10:$A$33,$A5)</f>
        <v>2315293.7984048123</v>
      </c>
      <c r="X5" s="5">
        <f>SUMIFS(Imports_new!X$10:X$33,Imports_new!$A$10:$A$33,$A5)</f>
        <v>2315293.7984048123</v>
      </c>
      <c r="Y5" s="5">
        <f>SUMIFS(Imports_new!Y$10:Y$33,Imports_new!$A$10:$A$33,$A5)</f>
        <v>2315293.7984048123</v>
      </c>
      <c r="Z5" s="5">
        <f>SUMIFS(Imports_new!Z$10:Z$33,Imports_new!$A$10:$A$33,$A5)</f>
        <v>2315293.7984048123</v>
      </c>
      <c r="AA5" s="5">
        <f>SUMIFS(Imports_new!AA$10:AA$33,Imports_new!$A$10:$A$33,$A5)</f>
        <v>2315293.7984048123</v>
      </c>
      <c r="AB5" s="5">
        <f>SUMIFS(Imports_new!AB$10:AB$33,Imports_new!$A$10:$A$33,$A5)</f>
        <v>2315293.7984048123</v>
      </c>
      <c r="AC5" s="5">
        <f>SUMIFS(Imports_new!AC$10:AC$33,Imports_new!$A$10:$A$33,$A5)</f>
        <v>2315293.7984048123</v>
      </c>
      <c r="AD5" s="5">
        <f>SUMIFS(Imports_new!AD$10:AD$33,Imports_new!$A$10:$A$33,$A5)</f>
        <v>2315293.7984048123</v>
      </c>
      <c r="AE5" s="5">
        <f>SUMIFS(Imports_new!AE$10:AE$33,Imports_new!$A$10:$A$33,$A5)</f>
        <v>2315293.7984048123</v>
      </c>
      <c r="AF5" s="5">
        <f>SUMIFS(Imports_new!AF$10:AF$33,Imports_new!$A$10:$A$33,$A5)</f>
        <v>2315293.7984048123</v>
      </c>
    </row>
    <row r="6" spans="1:32">
      <c r="A6" s="2" t="s">
        <v>101</v>
      </c>
      <c r="B6" s="5">
        <f>SUMIFS(Imports_new!B$10:B$33,Imports_new!$A$10:$A$33,$A6)</f>
        <v>141111.84754079973</v>
      </c>
      <c r="C6" s="5">
        <f>SUMIFS(Imports_new!C$10:C$33,Imports_new!$A$10:$A$33,$A6)</f>
        <v>141111.84754079973</v>
      </c>
      <c r="D6" s="5">
        <f>SUMIFS(Imports_new!D$10:D$33,Imports_new!$A$10:$A$33,$A6)</f>
        <v>141111.84754079973</v>
      </c>
      <c r="E6" s="5">
        <f>SUMIFS(Imports_new!E$10:E$33,Imports_new!$A$10:$A$33,$A6)</f>
        <v>148452.67737280298</v>
      </c>
      <c r="F6" s="5">
        <f>SUMIFS(Imports_new!F$10:F$33,Imports_new!$A$10:$A$33,$A6)</f>
        <v>147277.60213090209</v>
      </c>
      <c r="G6" s="5">
        <f>SUMIFS(Imports_new!G$10:G$33,Imports_new!$A$10:$A$33,$A6)</f>
        <v>151073.02557718437</v>
      </c>
      <c r="H6" s="5">
        <f>SUMIFS(Imports_new!H$10:H$33,Imports_new!$A$10:$A$33,$A6)</f>
        <v>154386.50941287077</v>
      </c>
      <c r="I6" s="5">
        <f>SUMIFS(Imports_new!I$10:I$33,Imports_new!$A$10:$A$33,$A6)</f>
        <v>156397.69657859634</v>
      </c>
      <c r="J6" s="5">
        <f>SUMIFS(Imports_new!J$10:J$33,Imports_new!$A$10:$A$33,$A6)</f>
        <v>160611.15472100818</v>
      </c>
      <c r="K6" s="5">
        <f>SUMIFS(Imports_new!K$10:K$33,Imports_new!$A$10:$A$33,$A6)</f>
        <v>160067.84485951779</v>
      </c>
      <c r="L6" s="5">
        <f>SUMIFS(Imports_new!L$10:L$33,Imports_new!$A$10:$A$33,$A6)</f>
        <v>160867.90903080488</v>
      </c>
      <c r="M6" s="5">
        <f>SUMIFS(Imports_new!M$10:M$33,Imports_new!$A$10:$A$33,$A6)</f>
        <v>160867.90903080488</v>
      </c>
      <c r="N6" s="5">
        <f>SUMIFS(Imports_new!N$10:N$33,Imports_new!$A$10:$A$33,$A6)</f>
        <v>160867.90903080488</v>
      </c>
      <c r="O6" s="5">
        <f>SUMIFS(Imports_new!O$10:O$33,Imports_new!$A$10:$A$33,$A6)</f>
        <v>160867.90903080488</v>
      </c>
      <c r="P6" s="5">
        <f>SUMIFS(Imports_new!P$10:P$33,Imports_new!$A$10:$A$33,$A6)</f>
        <v>160867.90903080488</v>
      </c>
      <c r="Q6" s="5">
        <f>SUMIFS(Imports_new!Q$10:Q$33,Imports_new!$A$10:$A$33,$A6)</f>
        <v>160867.90903080488</v>
      </c>
      <c r="R6" s="5">
        <f>SUMIFS(Imports_new!R$10:R$33,Imports_new!$A$10:$A$33,$A6)</f>
        <v>160867.90903080488</v>
      </c>
      <c r="S6" s="5">
        <f>SUMIFS(Imports_new!S$10:S$33,Imports_new!$A$10:$A$33,$A6)</f>
        <v>160867.90903080488</v>
      </c>
      <c r="T6" s="5">
        <f>SUMIFS(Imports_new!T$10:T$33,Imports_new!$A$10:$A$33,$A6)</f>
        <v>160867.90903080488</v>
      </c>
      <c r="U6" s="5">
        <f>SUMIFS(Imports_new!U$10:U$33,Imports_new!$A$10:$A$33,$A6)</f>
        <v>160867.90903080488</v>
      </c>
      <c r="V6" s="5">
        <f>SUMIFS(Imports_new!V$10:V$33,Imports_new!$A$10:$A$33,$A6)</f>
        <v>160867.90903080488</v>
      </c>
      <c r="W6" s="5">
        <f>SUMIFS(Imports_new!W$10:W$33,Imports_new!$A$10:$A$33,$A6)</f>
        <v>160867.90903080488</v>
      </c>
      <c r="X6" s="5">
        <f>SUMIFS(Imports_new!X$10:X$33,Imports_new!$A$10:$A$33,$A6)</f>
        <v>160867.90903080488</v>
      </c>
      <c r="Y6" s="5">
        <f>SUMIFS(Imports_new!Y$10:Y$33,Imports_new!$A$10:$A$33,$A6)</f>
        <v>160867.90903080488</v>
      </c>
      <c r="Z6" s="5">
        <f>SUMIFS(Imports_new!Z$10:Z$33,Imports_new!$A$10:$A$33,$A6)</f>
        <v>160867.90903080488</v>
      </c>
      <c r="AA6" s="5">
        <f>SUMIFS(Imports_new!AA$10:AA$33,Imports_new!$A$10:$A$33,$A6)</f>
        <v>160867.90903080488</v>
      </c>
      <c r="AB6" s="5">
        <f>SUMIFS(Imports_new!AB$10:AB$33,Imports_new!$A$10:$A$33,$A6)</f>
        <v>160867.90903080488</v>
      </c>
      <c r="AC6" s="5">
        <f>SUMIFS(Imports_new!AC$10:AC$33,Imports_new!$A$10:$A$33,$A6)</f>
        <v>160867.90903080488</v>
      </c>
      <c r="AD6" s="5">
        <f>SUMIFS(Imports_new!AD$10:AD$33,Imports_new!$A$10:$A$33,$A6)</f>
        <v>160867.90903080488</v>
      </c>
      <c r="AE6" s="5">
        <f>SUMIFS(Imports_new!AE$10:AE$33,Imports_new!$A$10:$A$33,$A6)</f>
        <v>160867.90903080488</v>
      </c>
      <c r="AF6" s="5">
        <f>SUMIFS(Imports_new!AF$10:AF$33,Imports_new!$A$10:$A$33,$A6)</f>
        <v>160867.90903080488</v>
      </c>
    </row>
    <row r="7" spans="1:32">
      <c r="A7" s="2" t="s">
        <v>100</v>
      </c>
      <c r="B7" s="5">
        <f>SUMIFS(Imports_new!B$10:B$33,Imports_new!$A$10:$A$33,$A7)</f>
        <v>213.26786923388963</v>
      </c>
      <c r="C7" s="5">
        <f>SUMIFS(Imports_new!C$10:C$33,Imports_new!$A$10:$A$33,$A7)</f>
        <v>213.26786923388963</v>
      </c>
      <c r="D7" s="5">
        <f>SUMIFS(Imports_new!D$10:D$33,Imports_new!$A$10:$A$33,$A7)</f>
        <v>213.26786923388963</v>
      </c>
      <c r="E7" s="5">
        <f>SUMIFS(Imports_new!E$10:E$33,Imports_new!$A$10:$A$33,$A7)</f>
        <v>428.98562233893483</v>
      </c>
      <c r="F7" s="5">
        <f>SUMIFS(Imports_new!F$10:F$33,Imports_new!$A$10:$A$33,$A7)</f>
        <v>439.34525068603028</v>
      </c>
      <c r="G7" s="5">
        <f>SUMIFS(Imports_new!G$10:G$33,Imports_new!$A$10:$A$33,$A7)</f>
        <v>158.80327679203211</v>
      </c>
      <c r="H7" s="5">
        <f>SUMIFS(Imports_new!H$10:H$33,Imports_new!$A$10:$A$33,$A7)</f>
        <v>162.17839924980024</v>
      </c>
      <c r="I7" s="5">
        <f>SUMIFS(Imports_new!I$10:I$33,Imports_new!$A$10:$A$33,$A7)</f>
        <v>158.18184016183571</v>
      </c>
      <c r="J7" s="5">
        <f>SUMIFS(Imports_new!J$10:J$33,Imports_new!$A$10:$A$33,$A7)</f>
        <v>175.79945171921631</v>
      </c>
      <c r="K7" s="5">
        <f>SUMIFS(Imports_new!K$10:K$33,Imports_new!$A$10:$A$33,$A7)</f>
        <v>294.02772137388592</v>
      </c>
      <c r="L7" s="5">
        <f>SUMIFS(Imports_new!L$10:L$33,Imports_new!$A$10:$A$33,$A7)</f>
        <v>168.24945182854506</v>
      </c>
      <c r="M7" s="5">
        <f>SUMIFS(Imports_new!M$10:M$33,Imports_new!$A$10:$A$33,$A7)</f>
        <v>168.24945182854506</v>
      </c>
      <c r="N7" s="5">
        <f>SUMIFS(Imports_new!N$10:N$33,Imports_new!$A$10:$A$33,$A7)</f>
        <v>168.24945182854506</v>
      </c>
      <c r="O7" s="5">
        <f>SUMIFS(Imports_new!O$10:O$33,Imports_new!$A$10:$A$33,$A7)</f>
        <v>168.24945182854506</v>
      </c>
      <c r="P7" s="5">
        <f>SUMIFS(Imports_new!P$10:P$33,Imports_new!$A$10:$A$33,$A7)</f>
        <v>168.24945182854506</v>
      </c>
      <c r="Q7" s="5">
        <f>SUMIFS(Imports_new!Q$10:Q$33,Imports_new!$A$10:$A$33,$A7)</f>
        <v>168.24945182854506</v>
      </c>
      <c r="R7" s="5">
        <f>SUMIFS(Imports_new!R$10:R$33,Imports_new!$A$10:$A$33,$A7)</f>
        <v>168.24945182854506</v>
      </c>
      <c r="S7" s="5">
        <f>SUMIFS(Imports_new!S$10:S$33,Imports_new!$A$10:$A$33,$A7)</f>
        <v>168.24945182854506</v>
      </c>
      <c r="T7" s="5">
        <f>SUMIFS(Imports_new!T$10:T$33,Imports_new!$A$10:$A$33,$A7)</f>
        <v>168.24945182854506</v>
      </c>
      <c r="U7" s="5">
        <f>SUMIFS(Imports_new!U$10:U$33,Imports_new!$A$10:$A$33,$A7)</f>
        <v>168.24945182854506</v>
      </c>
      <c r="V7" s="5">
        <f>SUMIFS(Imports_new!V$10:V$33,Imports_new!$A$10:$A$33,$A7)</f>
        <v>168.24945182854506</v>
      </c>
      <c r="W7" s="5">
        <f>SUMIFS(Imports_new!W$10:W$33,Imports_new!$A$10:$A$33,$A7)</f>
        <v>168.24945182854506</v>
      </c>
      <c r="X7" s="5">
        <f>SUMIFS(Imports_new!X$10:X$33,Imports_new!$A$10:$A$33,$A7)</f>
        <v>168.24945182854506</v>
      </c>
      <c r="Y7" s="5">
        <f>SUMIFS(Imports_new!Y$10:Y$33,Imports_new!$A$10:$A$33,$A7)</f>
        <v>168.24945182854506</v>
      </c>
      <c r="Z7" s="5">
        <f>SUMIFS(Imports_new!Z$10:Z$33,Imports_new!$A$10:$A$33,$A7)</f>
        <v>168.24945182854506</v>
      </c>
      <c r="AA7" s="5">
        <f>SUMIFS(Imports_new!AA$10:AA$33,Imports_new!$A$10:$A$33,$A7)</f>
        <v>168.24945182854506</v>
      </c>
      <c r="AB7" s="5">
        <f>SUMIFS(Imports_new!AB$10:AB$33,Imports_new!$A$10:$A$33,$A7)</f>
        <v>168.24945182854506</v>
      </c>
      <c r="AC7" s="5">
        <f>SUMIFS(Imports_new!AC$10:AC$33,Imports_new!$A$10:$A$33,$A7)</f>
        <v>168.24945182854506</v>
      </c>
      <c r="AD7" s="5">
        <f>SUMIFS(Imports_new!AD$10:AD$33,Imports_new!$A$10:$A$33,$A7)</f>
        <v>168.24945182854506</v>
      </c>
      <c r="AE7" s="5">
        <f>SUMIFS(Imports_new!AE$10:AE$33,Imports_new!$A$10:$A$33,$A7)</f>
        <v>168.24945182854506</v>
      </c>
      <c r="AF7" s="5">
        <f>SUMIFS(Imports_new!AF$10:AF$33,Imports_new!$A$10:$A$33,$A7)</f>
        <v>168.24945182854506</v>
      </c>
    </row>
    <row r="8" spans="1:32">
      <c r="A8" s="2" t="s">
        <v>102</v>
      </c>
      <c r="B8" s="5">
        <f>SUMIFS(Imports_new!B$10:B$33,Imports_new!$A$10:$A$33,$A8)</f>
        <v>258320.33075330011</v>
      </c>
      <c r="C8" s="5">
        <f>SUMIFS(Imports_new!C$10:C$33,Imports_new!$A$10:$A$33,$A8)</f>
        <v>258320.33075330011</v>
      </c>
      <c r="D8" s="5">
        <f>SUMIFS(Imports_new!D$10:D$33,Imports_new!$A$10:$A$33,$A8)</f>
        <v>258320.33075330011</v>
      </c>
      <c r="E8" s="5">
        <f>SUMIFS(Imports_new!E$10:E$33,Imports_new!$A$10:$A$33,$A8)</f>
        <v>281082.70883998199</v>
      </c>
      <c r="F8" s="5">
        <f>SUMIFS(Imports_new!F$10:F$33,Imports_new!$A$10:$A$33,$A8)</f>
        <v>294498.53811355558</v>
      </c>
      <c r="G8" s="5">
        <f>SUMIFS(Imports_new!G$10:G$33,Imports_new!$A$10:$A$33,$A8)</f>
        <v>369319.56002753298</v>
      </c>
      <c r="H8" s="5">
        <f>SUMIFS(Imports_new!H$10:H$33,Imports_new!$A$10:$A$33,$A8)</f>
        <v>679009.91411614977</v>
      </c>
      <c r="I8" s="5">
        <f>SUMIFS(Imports_new!I$10:I$33,Imports_new!$A$10:$A$33,$A8)</f>
        <v>1047249.8436404873</v>
      </c>
      <c r="J8" s="5">
        <f>SUMIFS(Imports_new!J$10:J$33,Imports_new!$A$10:$A$33,$A8)</f>
        <v>1345579.9494829844</v>
      </c>
      <c r="K8" s="5">
        <f>SUMIFS(Imports_new!K$10:K$33,Imports_new!$A$10:$A$33,$A8)</f>
        <v>1571220.7040413541</v>
      </c>
      <c r="L8" s="5">
        <f>SUMIFS(Imports_new!L$10:L$33,Imports_new!$A$10:$A$33,$A8)</f>
        <v>1889066.5556620129</v>
      </c>
      <c r="M8" s="5">
        <f>SUMIFS(Imports_new!M$10:M$33,Imports_new!$A$10:$A$33,$A8)</f>
        <v>1889066.5556620129</v>
      </c>
      <c r="N8" s="5">
        <f>SUMIFS(Imports_new!N$10:N$33,Imports_new!$A$10:$A$33,$A8)</f>
        <v>1889066.5556620129</v>
      </c>
      <c r="O8" s="5">
        <f>SUMIFS(Imports_new!O$10:O$33,Imports_new!$A$10:$A$33,$A8)</f>
        <v>1889066.5556620129</v>
      </c>
      <c r="P8" s="5">
        <f>SUMIFS(Imports_new!P$10:P$33,Imports_new!$A$10:$A$33,$A8)</f>
        <v>1889066.5556620129</v>
      </c>
      <c r="Q8" s="5">
        <f>SUMIFS(Imports_new!Q$10:Q$33,Imports_new!$A$10:$A$33,$A8)</f>
        <v>1889066.5556620129</v>
      </c>
      <c r="R8" s="5">
        <f>SUMIFS(Imports_new!R$10:R$33,Imports_new!$A$10:$A$33,$A8)</f>
        <v>1889066.5556620129</v>
      </c>
      <c r="S8" s="5">
        <f>SUMIFS(Imports_new!S$10:S$33,Imports_new!$A$10:$A$33,$A8)</f>
        <v>1889066.5556620129</v>
      </c>
      <c r="T8" s="5">
        <f>SUMIFS(Imports_new!T$10:T$33,Imports_new!$A$10:$A$33,$A8)</f>
        <v>1889066.5556620129</v>
      </c>
      <c r="U8" s="5">
        <f>SUMIFS(Imports_new!U$10:U$33,Imports_new!$A$10:$A$33,$A8)</f>
        <v>1889066.5556620129</v>
      </c>
      <c r="V8" s="5">
        <f>SUMIFS(Imports_new!V$10:V$33,Imports_new!$A$10:$A$33,$A8)</f>
        <v>1889066.5556620129</v>
      </c>
      <c r="W8" s="5">
        <f>SUMIFS(Imports_new!W$10:W$33,Imports_new!$A$10:$A$33,$A8)</f>
        <v>1889066.5556620129</v>
      </c>
      <c r="X8" s="5">
        <f>SUMIFS(Imports_new!X$10:X$33,Imports_new!$A$10:$A$33,$A8)</f>
        <v>1889066.5556620129</v>
      </c>
      <c r="Y8" s="5">
        <f>SUMIFS(Imports_new!Y$10:Y$33,Imports_new!$A$10:$A$33,$A8)</f>
        <v>1889066.5556620129</v>
      </c>
      <c r="Z8" s="5">
        <f>SUMIFS(Imports_new!Z$10:Z$33,Imports_new!$A$10:$A$33,$A8)</f>
        <v>1889066.5556620129</v>
      </c>
      <c r="AA8" s="5">
        <f>SUMIFS(Imports_new!AA$10:AA$33,Imports_new!$A$10:$A$33,$A8)</f>
        <v>1889066.5556620129</v>
      </c>
      <c r="AB8" s="5">
        <f>SUMIFS(Imports_new!AB$10:AB$33,Imports_new!$A$10:$A$33,$A8)</f>
        <v>1889066.5556620129</v>
      </c>
      <c r="AC8" s="5">
        <f>SUMIFS(Imports_new!AC$10:AC$33,Imports_new!$A$10:$A$33,$A8)</f>
        <v>1889066.5556620129</v>
      </c>
      <c r="AD8" s="5">
        <f>SUMIFS(Imports_new!AD$10:AD$33,Imports_new!$A$10:$A$33,$A8)</f>
        <v>1889066.5556620129</v>
      </c>
      <c r="AE8" s="5">
        <f>SUMIFS(Imports_new!AE$10:AE$33,Imports_new!$A$10:$A$33,$A8)</f>
        <v>1889066.5556620129</v>
      </c>
      <c r="AF8" s="5">
        <f>SUMIFS(Imports_new!AF$10:AF$33,Imports_new!$A$10:$A$33,$A8)</f>
        <v>1889066.5556620129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51180.212264453301</v>
      </c>
      <c r="C10" s="5">
        <f>SUMIFS(Imports_new!C$10:C$33,Imports_new!$A$10:$A$33,$A10)</f>
        <v>51180.212264453301</v>
      </c>
      <c r="D10" s="5">
        <f>SUMIFS(Imports_new!D$10:D$33,Imports_new!$A$10:$A$33,$A10)</f>
        <v>51180.212264453301</v>
      </c>
      <c r="E10" s="5">
        <f>SUMIFS(Imports_new!E$10:E$33,Imports_new!$A$10:$A$33,$A10)</f>
        <v>37365.21696027217</v>
      </c>
      <c r="F10" s="5">
        <f>SUMIFS(Imports_new!F$10:F$33,Imports_new!$A$10:$A$33,$A10)</f>
        <v>27458.048060472327</v>
      </c>
      <c r="G10" s="5">
        <f>SUMIFS(Imports_new!G$10:G$33,Imports_new!$A$10:$A$33,$A10)</f>
        <v>27036.837491493214</v>
      </c>
      <c r="H10" s="5">
        <f>SUMIFS(Imports_new!H$10:H$33,Imports_new!$A$10:$A$33,$A10)</f>
        <v>25964.363747226369</v>
      </c>
      <c r="I10" s="5">
        <f>SUMIFS(Imports_new!I$10:I$33,Imports_new!$A$10:$A$33,$A10)</f>
        <v>24997.3874917721</v>
      </c>
      <c r="J10" s="5">
        <f>SUMIFS(Imports_new!J$10:J$33,Imports_new!$A$10:$A$33,$A10)</f>
        <v>24106.835772797844</v>
      </c>
      <c r="K10" s="5">
        <f>SUMIFS(Imports_new!K$10:K$33,Imports_new!$A$10:$A$33,$A10)</f>
        <v>24989.623000007916</v>
      </c>
      <c r="L10" s="5">
        <f>SUMIFS(Imports_new!L$10:L$33,Imports_new!$A$10:$A$33,$A10)</f>
        <v>25735.148744140006</v>
      </c>
      <c r="M10" s="5">
        <f>SUMIFS(Imports_new!M$10:M$33,Imports_new!$A$10:$A$33,$A10)</f>
        <v>25735.148744140006</v>
      </c>
      <c r="N10" s="5">
        <f>SUMIFS(Imports_new!N$10:N$33,Imports_new!$A$10:$A$33,$A10)</f>
        <v>25735.148744140006</v>
      </c>
      <c r="O10" s="5">
        <f>SUMIFS(Imports_new!O$10:O$33,Imports_new!$A$10:$A$33,$A10)</f>
        <v>25735.148744140006</v>
      </c>
      <c r="P10" s="5">
        <f>SUMIFS(Imports_new!P$10:P$33,Imports_new!$A$10:$A$33,$A10)</f>
        <v>25735.148744140006</v>
      </c>
      <c r="Q10" s="5">
        <f>SUMIFS(Imports_new!Q$10:Q$33,Imports_new!$A$10:$A$33,$A10)</f>
        <v>25735.148744140006</v>
      </c>
      <c r="R10" s="5">
        <f>SUMIFS(Imports_new!R$10:R$33,Imports_new!$A$10:$A$33,$A10)</f>
        <v>25735.148744140006</v>
      </c>
      <c r="S10" s="5">
        <f>SUMIFS(Imports_new!S$10:S$33,Imports_new!$A$10:$A$33,$A10)</f>
        <v>25735.148744140006</v>
      </c>
      <c r="T10" s="5">
        <f>SUMIFS(Imports_new!T$10:T$33,Imports_new!$A$10:$A$33,$A10)</f>
        <v>25735.148744140006</v>
      </c>
      <c r="U10" s="5">
        <f>SUMIFS(Imports_new!U$10:U$33,Imports_new!$A$10:$A$33,$A10)</f>
        <v>25735.148744140006</v>
      </c>
      <c r="V10" s="5">
        <f>SUMIFS(Imports_new!V$10:V$33,Imports_new!$A$10:$A$33,$A10)</f>
        <v>25735.148744140006</v>
      </c>
      <c r="W10" s="5">
        <f>SUMIFS(Imports_new!W$10:W$33,Imports_new!$A$10:$A$33,$A10)</f>
        <v>25735.148744140006</v>
      </c>
      <c r="X10" s="5">
        <f>SUMIFS(Imports_new!X$10:X$33,Imports_new!$A$10:$A$33,$A10)</f>
        <v>25735.148744140006</v>
      </c>
      <c r="Y10" s="5">
        <f>SUMIFS(Imports_new!Y$10:Y$33,Imports_new!$A$10:$A$33,$A10)</f>
        <v>25735.148744140006</v>
      </c>
      <c r="Z10" s="5">
        <f>SUMIFS(Imports_new!Z$10:Z$33,Imports_new!$A$10:$A$33,$A10)</f>
        <v>25735.148744140006</v>
      </c>
      <c r="AA10" s="5">
        <f>SUMIFS(Imports_new!AA$10:AA$33,Imports_new!$A$10:$A$33,$A10)</f>
        <v>25735.148744140006</v>
      </c>
      <c r="AB10" s="5">
        <f>SUMIFS(Imports_new!AB$10:AB$33,Imports_new!$A$10:$A$33,$A10)</f>
        <v>25735.148744140006</v>
      </c>
      <c r="AC10" s="5">
        <f>SUMIFS(Imports_new!AC$10:AC$33,Imports_new!$A$10:$A$33,$A10)</f>
        <v>25735.148744140006</v>
      </c>
      <c r="AD10" s="5">
        <f>SUMIFS(Imports_new!AD$10:AD$33,Imports_new!$A$10:$A$33,$A10)</f>
        <v>25735.148744140006</v>
      </c>
      <c r="AE10" s="5">
        <f>SUMIFS(Imports_new!AE$10:AE$33,Imports_new!$A$10:$A$33,$A10)</f>
        <v>25735.148744140006</v>
      </c>
      <c r="AF10" s="5">
        <f>SUMIFS(Imports_new!AF$10:AF$33,Imports_new!$A$10:$A$33,$A10)</f>
        <v>25735.148744140006</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42860.245268454928</v>
      </c>
      <c r="C12" s="5">
        <f>SUMIFS(Imports_new!C$10:C$33,Imports_new!$A$10:$A$33,$A12)</f>
        <v>42860.245268454928</v>
      </c>
      <c r="D12" s="5">
        <f>SUMIFS(Imports_new!D$10:D$33,Imports_new!$A$10:$A$33,$A12)</f>
        <v>42860.245268454928</v>
      </c>
      <c r="E12" s="5">
        <f>SUMIFS(Imports_new!E$10:E$33,Imports_new!$A$10:$A$33,$A12)</f>
        <v>20267.467975392588</v>
      </c>
      <c r="F12" s="5">
        <f>SUMIFS(Imports_new!F$10:F$33,Imports_new!$A$10:$A$33,$A12)</f>
        <v>11125.735113007748</v>
      </c>
      <c r="G12" s="5">
        <f>SUMIFS(Imports_new!G$10:G$33,Imports_new!$A$10:$A$33,$A12)</f>
        <v>10387.677434311609</v>
      </c>
      <c r="H12" s="5">
        <f>SUMIFS(Imports_new!H$10:H$33,Imports_new!$A$10:$A$33,$A12)</f>
        <v>5329.782247961376</v>
      </c>
      <c r="I12" s="5">
        <f>SUMIFS(Imports_new!I$10:I$33,Imports_new!$A$10:$A$33,$A12)</f>
        <v>5195.7656981550008</v>
      </c>
      <c r="J12" s="5">
        <f>SUMIFS(Imports_new!J$10:J$33,Imports_new!$A$10:$A$33,$A12)</f>
        <v>4682.5488470857044</v>
      </c>
      <c r="K12" s="5">
        <f>SUMIFS(Imports_new!K$10:K$33,Imports_new!$A$10:$A$33,$A12)</f>
        <v>4804.4534277807925</v>
      </c>
      <c r="L12" s="5">
        <f>SUMIFS(Imports_new!L$10:L$33,Imports_new!$A$10:$A$33,$A12)</f>
        <v>4876.7485109644276</v>
      </c>
      <c r="M12" s="5">
        <f>SUMIFS(Imports_new!M$10:M$33,Imports_new!$A$10:$A$33,$A12)</f>
        <v>4876.7485109644276</v>
      </c>
      <c r="N12" s="5">
        <f>SUMIFS(Imports_new!N$10:N$33,Imports_new!$A$10:$A$33,$A12)</f>
        <v>4876.7485109644276</v>
      </c>
      <c r="O12" s="5">
        <f>SUMIFS(Imports_new!O$10:O$33,Imports_new!$A$10:$A$33,$A12)</f>
        <v>4876.7485109644276</v>
      </c>
      <c r="P12" s="5">
        <f>SUMIFS(Imports_new!P$10:P$33,Imports_new!$A$10:$A$33,$A12)</f>
        <v>4876.7485109644276</v>
      </c>
      <c r="Q12" s="5">
        <f>SUMIFS(Imports_new!Q$10:Q$33,Imports_new!$A$10:$A$33,$A12)</f>
        <v>4876.7485109644276</v>
      </c>
      <c r="R12" s="5">
        <f>SUMIFS(Imports_new!R$10:R$33,Imports_new!$A$10:$A$33,$A12)</f>
        <v>4876.7485109644276</v>
      </c>
      <c r="S12" s="5">
        <f>SUMIFS(Imports_new!S$10:S$33,Imports_new!$A$10:$A$33,$A12)</f>
        <v>4876.7485109644276</v>
      </c>
      <c r="T12" s="5">
        <f>SUMIFS(Imports_new!T$10:T$33,Imports_new!$A$10:$A$33,$A12)</f>
        <v>4876.7485109644276</v>
      </c>
      <c r="U12" s="5">
        <f>SUMIFS(Imports_new!U$10:U$33,Imports_new!$A$10:$A$33,$A12)</f>
        <v>4876.7485109644276</v>
      </c>
      <c r="V12" s="5">
        <f>SUMIFS(Imports_new!V$10:V$33,Imports_new!$A$10:$A$33,$A12)</f>
        <v>4876.7485109644276</v>
      </c>
      <c r="W12" s="5">
        <f>SUMIFS(Imports_new!W$10:W$33,Imports_new!$A$10:$A$33,$A12)</f>
        <v>4876.7485109644276</v>
      </c>
      <c r="X12" s="5">
        <f>SUMIFS(Imports_new!X$10:X$33,Imports_new!$A$10:$A$33,$A12)</f>
        <v>4876.7485109644276</v>
      </c>
      <c r="Y12" s="5">
        <f>SUMIFS(Imports_new!Y$10:Y$33,Imports_new!$A$10:$A$33,$A12)</f>
        <v>4876.7485109644276</v>
      </c>
      <c r="Z12" s="5">
        <f>SUMIFS(Imports_new!Z$10:Z$33,Imports_new!$A$10:$A$33,$A12)</f>
        <v>4876.7485109644276</v>
      </c>
      <c r="AA12" s="5">
        <f>SUMIFS(Imports_new!AA$10:AA$33,Imports_new!$A$10:$A$33,$A12)</f>
        <v>4876.7485109644276</v>
      </c>
      <c r="AB12" s="5">
        <f>SUMIFS(Imports_new!AB$10:AB$33,Imports_new!$A$10:$A$33,$A12)</f>
        <v>4876.7485109644276</v>
      </c>
      <c r="AC12" s="5">
        <f>SUMIFS(Imports_new!AC$10:AC$33,Imports_new!$A$10:$A$33,$A12)</f>
        <v>4876.7485109644276</v>
      </c>
      <c r="AD12" s="5">
        <f>SUMIFS(Imports_new!AD$10:AD$33,Imports_new!$A$10:$A$33,$A12)</f>
        <v>4876.7485109644276</v>
      </c>
      <c r="AE12" s="5">
        <f>SUMIFS(Imports_new!AE$10:AE$33,Imports_new!$A$10:$A$33,$A12)</f>
        <v>4876.7485109644276</v>
      </c>
      <c r="AF12" s="5">
        <f>SUMIFS(Imports_new!AF$10:AF$33,Imports_new!$A$10:$A$33,$A12)</f>
        <v>4876.7485109644276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54232086</v>
      </c>
      <c r="C2">
        <f>exports!E2</f>
        <v>54232086</v>
      </c>
      <c r="D2">
        <f>exports!F2</f>
        <v>54232086</v>
      </c>
      <c r="E2">
        <f>exports!G2</f>
        <v>54232086</v>
      </c>
      <c r="F2">
        <f>exports!H2</f>
        <v>54232086</v>
      </c>
      <c r="G2">
        <f>exports!I2</f>
        <v>54232086</v>
      </c>
      <c r="H2">
        <f>exports!J2</f>
        <v>54232086</v>
      </c>
      <c r="I2">
        <f>exports!K2</f>
        <v>54232086</v>
      </c>
      <c r="J2">
        <f>exports!L2</f>
        <v>54232086</v>
      </c>
      <c r="K2">
        <f>exports!M2</f>
        <v>54232086</v>
      </c>
      <c r="L2">
        <f>exports!N2</f>
        <v>54232086</v>
      </c>
      <c r="M2">
        <f>exports!O2</f>
        <v>54232086</v>
      </c>
      <c r="N2">
        <f>exports!P2</f>
        <v>54232086</v>
      </c>
      <c r="O2">
        <f>exports!Q2</f>
        <v>54232086</v>
      </c>
      <c r="P2">
        <f>exports!R2</f>
        <v>54232086</v>
      </c>
      <c r="Q2">
        <f>exports!S2</f>
        <v>54232086</v>
      </c>
      <c r="R2">
        <f>exports!T2</f>
        <v>54232086</v>
      </c>
      <c r="S2">
        <f>exports!U2</f>
        <v>54232086</v>
      </c>
      <c r="T2">
        <f>exports!V2</f>
        <v>54232086</v>
      </c>
      <c r="U2">
        <f>exports!W2</f>
        <v>54232086</v>
      </c>
      <c r="V2">
        <f>exports!X2</f>
        <v>54232086</v>
      </c>
      <c r="W2">
        <f>exports!Y2</f>
        <v>54232086</v>
      </c>
      <c r="X2">
        <f>exports!Z2</f>
        <v>54232086</v>
      </c>
      <c r="Y2">
        <f>exports!AA2</f>
        <v>54232086</v>
      </c>
      <c r="Z2">
        <f>exports!AB2</f>
        <v>54232086</v>
      </c>
      <c r="AA2">
        <f>exports!AC2</f>
        <v>54232086</v>
      </c>
      <c r="AB2">
        <f>exports!AD2</f>
        <v>54232086</v>
      </c>
      <c r="AC2">
        <f>exports!AE2</f>
        <v>54232086</v>
      </c>
      <c r="AD2">
        <f>exports!AF2</f>
        <v>54232086</v>
      </c>
      <c r="AE2">
        <f>exports!AG2</f>
        <v>54232086</v>
      </c>
      <c r="AF2">
        <f>exports!AH2</f>
        <v>54232086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49.250953880044293</v>
      </c>
      <c r="C2" s="12">
        <f>SUMIFS('State Generation Costs Calcs'!C105:C155,'State Generation Costs Calcs'!$A$105:$A$155,About!$B$2)*About!$A$67</f>
        <v>48.290518386611417</v>
      </c>
      <c r="D2" s="12">
        <f>SUMIFS('State Generation Costs Calcs'!D105:D155,'State Generation Costs Calcs'!$A$105:$A$155,About!$B$2)*About!$A$67</f>
        <v>47.39347920543424</v>
      </c>
      <c r="E2" s="12">
        <f>SUMIFS('State Generation Costs Calcs'!E105:E155,'State Generation Costs Calcs'!$A$105:$A$155,About!$B$2)*About!$A$67</f>
        <v>46.655784030117033</v>
      </c>
      <c r="F2" s="12">
        <f>SUMIFS('State Generation Costs Calcs'!F105:F155,'State Generation Costs Calcs'!$A$105:$A$155,About!$B$2)*About!$A$67</f>
        <v>46.453319212530303</v>
      </c>
      <c r="G2" s="12">
        <f>SUMIFS('State Generation Costs Calcs'!G105:G155,'State Generation Costs Calcs'!$A$105:$A$155,About!$B$2)*About!$A$67</f>
        <v>46.517187805993153</v>
      </c>
      <c r="H2" s="12">
        <f>SUMIFS('State Generation Costs Calcs'!H105:H155,'State Generation Costs Calcs'!$A$105:$A$155,About!$B$2)*About!$A$67</f>
        <v>46.95881186039508</v>
      </c>
      <c r="I2" s="12">
        <f>SUMIFS('State Generation Costs Calcs'!I105:I155,'State Generation Costs Calcs'!$A$105:$A$155,About!$B$2)*About!$A$67</f>
        <v>47.358680721096917</v>
      </c>
      <c r="J2" s="12">
        <f>SUMIFS('State Generation Costs Calcs'!J105:J155,'State Generation Costs Calcs'!$A$105:$A$155,About!$B$2)*About!$A$67</f>
        <v>47.146299577904308</v>
      </c>
      <c r="K2" s="12">
        <f>SUMIFS('State Generation Costs Calcs'!K105:K155,'State Generation Costs Calcs'!$A$105:$A$155,About!$B$2)*About!$A$67</f>
        <v>46.526759058153317</v>
      </c>
      <c r="L2" s="12">
        <f>SUMIFS('State Generation Costs Calcs'!L105:L155,'State Generation Costs Calcs'!$A$105:$A$155,About!$B$2)*About!$A$67</f>
        <v>45.815606578734446</v>
      </c>
      <c r="M2" s="12">
        <f>SUMIFS('State Generation Costs Calcs'!M105:M155,'State Generation Costs Calcs'!$A$105:$A$155,About!$B$2)*About!$A$67</f>
        <v>45.191306174831645</v>
      </c>
      <c r="N2" s="12">
        <f>SUMIFS('State Generation Costs Calcs'!N105:N155,'State Generation Costs Calcs'!$A$105:$A$155,About!$B$2)*About!$A$67</f>
        <v>44.530315423045529</v>
      </c>
      <c r="O2" s="12">
        <f>SUMIFS('State Generation Costs Calcs'!O105:O155,'State Generation Costs Calcs'!$A$105:$A$155,About!$B$2)*About!$A$67</f>
        <v>44.181911561837168</v>
      </c>
      <c r="P2" s="12">
        <f>SUMIFS('State Generation Costs Calcs'!P105:P155,'State Generation Costs Calcs'!$A$105:$A$155,About!$B$2)*About!$A$67</f>
        <v>44.095230321532306</v>
      </c>
      <c r="Q2" s="12">
        <f>SUMIFS('State Generation Costs Calcs'!Q105:Q155,'State Generation Costs Calcs'!$A$105:$A$155,About!$B$2)*About!$A$67</f>
        <v>43.696777399517138</v>
      </c>
      <c r="R2" s="12">
        <f>SUMIFS('State Generation Costs Calcs'!R105:R155,'State Generation Costs Calcs'!$A$105:$A$155,About!$B$2)*About!$A$67</f>
        <v>43.213639007475557</v>
      </c>
      <c r="S2" s="12">
        <f>SUMIFS('State Generation Costs Calcs'!S105:S155,'State Generation Costs Calcs'!$A$105:$A$155,About!$B$2)*About!$A$67</f>
        <v>42.870167991677782</v>
      </c>
      <c r="T2" s="12">
        <f>SUMIFS('State Generation Costs Calcs'!T105:T155,'State Generation Costs Calcs'!$A$105:$A$155,About!$B$2)*About!$A$67</f>
        <v>42.728066979194296</v>
      </c>
      <c r="U2" s="12">
        <f>SUMIFS('State Generation Costs Calcs'!U105:U155,'State Generation Costs Calcs'!$A$105:$A$155,About!$B$2)*About!$A$67</f>
        <v>42.610293745098772</v>
      </c>
      <c r="V2" s="12">
        <f>SUMIFS('State Generation Costs Calcs'!V105:V155,'State Generation Costs Calcs'!$A$105:$A$155,About!$B$2)*About!$A$67</f>
        <v>42.161046861944278</v>
      </c>
      <c r="W2" s="12">
        <f>SUMIFS('State Generation Costs Calcs'!W105:W155,'State Generation Costs Calcs'!$A$105:$A$155,About!$B$2)*About!$A$67</f>
        <v>41.749221282383239</v>
      </c>
      <c r="X2" s="12">
        <f>SUMIFS('State Generation Costs Calcs'!X105:X155,'State Generation Costs Calcs'!$A$105:$A$155,About!$B$2)*About!$A$67</f>
        <v>41.515807757882165</v>
      </c>
      <c r="Y2" s="12">
        <f>SUMIFS('State Generation Costs Calcs'!Y105:Y155,'State Generation Costs Calcs'!$A$105:$A$155,About!$B$2)*About!$A$67</f>
        <v>41.253730907651999</v>
      </c>
      <c r="Z2" s="12">
        <f>SUMIFS('State Generation Costs Calcs'!Z105:Z155,'State Generation Costs Calcs'!$A$105:$A$155,About!$B$2)*About!$A$67</f>
        <v>41.100764834180957</v>
      </c>
      <c r="AA2" s="12">
        <f>SUMIFS('State Generation Costs Calcs'!AA105:AA155,'State Generation Costs Calcs'!$A$105:$A$155,About!$B$2)*About!$A$67</f>
        <v>40.99093349212059</v>
      </c>
      <c r="AB2" s="12">
        <f>SUMIFS('State Generation Costs Calcs'!AB105:AB155,'State Generation Costs Calcs'!$A$105:$A$155,About!$B$2)*About!$A$67</f>
        <v>40.82526262382035</v>
      </c>
      <c r="AC2" s="12">
        <f>SUMIFS('State Generation Costs Calcs'!AC105:AC155,'State Generation Costs Calcs'!$A$105:$A$155,About!$B$2)*About!$A$67</f>
        <v>40.829470942051529</v>
      </c>
      <c r="AD2" s="12">
        <f>SUMIFS('State Generation Costs Calcs'!AD105:AD155,'State Generation Costs Calcs'!$A$105:$A$155,About!$B$2)*About!$A$67</f>
        <v>40.870109071034733</v>
      </c>
      <c r="AE2" s="12">
        <f>SUMIFS('State Generation Costs Calcs'!AE105:AE155,'State Generation Costs Calcs'!$A$105:$A$155,About!$B$2)*About!$A$67</f>
        <v>40.821791590502023</v>
      </c>
      <c r="AF2" s="12">
        <f>SUMIFS('State Generation Costs Calcs'!AF105:AF155,'State Generation Costs Calcs'!$A$105:$A$155,About!$B$2)*About!$A$67</f>
        <v>40.799020704888143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49.250953880044293</v>
      </c>
      <c r="C2" s="12">
        <f>SUMIFS('State Generation Costs Calcs'!C105:C155,'State Generation Costs Calcs'!$A$105:$A$155,About!$B$2)*About!$A$67</f>
        <v>48.290518386611417</v>
      </c>
      <c r="D2" s="12">
        <f>SUMIFS('State Generation Costs Calcs'!D105:D155,'State Generation Costs Calcs'!$A$105:$A$155,About!$B$2)*About!$A$67</f>
        <v>47.39347920543424</v>
      </c>
      <c r="E2" s="12">
        <f>SUMIFS('State Generation Costs Calcs'!E105:E155,'State Generation Costs Calcs'!$A$105:$A$155,About!$B$2)*About!$A$67</f>
        <v>46.655784030117033</v>
      </c>
      <c r="F2" s="12">
        <f>SUMIFS('State Generation Costs Calcs'!F105:F155,'State Generation Costs Calcs'!$A$105:$A$155,About!$B$2)*About!$A$67</f>
        <v>46.453319212530303</v>
      </c>
      <c r="G2" s="12">
        <f>SUMIFS('State Generation Costs Calcs'!G105:G155,'State Generation Costs Calcs'!$A$105:$A$155,About!$B$2)*About!$A$67</f>
        <v>46.517187805993153</v>
      </c>
      <c r="H2" s="12">
        <f>SUMIFS('State Generation Costs Calcs'!H105:H155,'State Generation Costs Calcs'!$A$105:$A$155,About!$B$2)*About!$A$67</f>
        <v>46.95881186039508</v>
      </c>
      <c r="I2" s="12">
        <f>SUMIFS('State Generation Costs Calcs'!I105:I155,'State Generation Costs Calcs'!$A$105:$A$155,About!$B$2)*About!$A$67</f>
        <v>47.358680721096917</v>
      </c>
      <c r="J2" s="12">
        <f>SUMIFS('State Generation Costs Calcs'!J105:J155,'State Generation Costs Calcs'!$A$105:$A$155,About!$B$2)*About!$A$67</f>
        <v>47.146299577904308</v>
      </c>
      <c r="K2" s="12">
        <f>SUMIFS('State Generation Costs Calcs'!K105:K155,'State Generation Costs Calcs'!$A$105:$A$155,About!$B$2)*About!$A$67</f>
        <v>46.526759058153317</v>
      </c>
      <c r="L2" s="12">
        <f>SUMIFS('State Generation Costs Calcs'!L105:L155,'State Generation Costs Calcs'!$A$105:$A$155,About!$B$2)*About!$A$67</f>
        <v>45.815606578734446</v>
      </c>
      <c r="M2" s="12">
        <f>SUMIFS('State Generation Costs Calcs'!M105:M155,'State Generation Costs Calcs'!$A$105:$A$155,About!$B$2)*About!$A$67</f>
        <v>45.191306174831645</v>
      </c>
      <c r="N2" s="12">
        <f>SUMIFS('State Generation Costs Calcs'!N105:N155,'State Generation Costs Calcs'!$A$105:$A$155,About!$B$2)*About!$A$67</f>
        <v>44.530315423045529</v>
      </c>
      <c r="O2" s="12">
        <f>SUMIFS('State Generation Costs Calcs'!O105:O155,'State Generation Costs Calcs'!$A$105:$A$155,About!$B$2)*About!$A$67</f>
        <v>44.181911561837168</v>
      </c>
      <c r="P2" s="12">
        <f>SUMIFS('State Generation Costs Calcs'!P105:P155,'State Generation Costs Calcs'!$A$105:$A$155,About!$B$2)*About!$A$67</f>
        <v>44.095230321532306</v>
      </c>
      <c r="Q2" s="12">
        <f>SUMIFS('State Generation Costs Calcs'!Q105:Q155,'State Generation Costs Calcs'!$A$105:$A$155,About!$B$2)*About!$A$67</f>
        <v>43.696777399517138</v>
      </c>
      <c r="R2" s="12">
        <f>SUMIFS('State Generation Costs Calcs'!R105:R155,'State Generation Costs Calcs'!$A$105:$A$155,About!$B$2)*About!$A$67</f>
        <v>43.213639007475557</v>
      </c>
      <c r="S2" s="12">
        <f>SUMIFS('State Generation Costs Calcs'!S105:S155,'State Generation Costs Calcs'!$A$105:$A$155,About!$B$2)*About!$A$67</f>
        <v>42.870167991677782</v>
      </c>
      <c r="T2" s="12">
        <f>SUMIFS('State Generation Costs Calcs'!T105:T155,'State Generation Costs Calcs'!$A$105:$A$155,About!$B$2)*About!$A$67</f>
        <v>42.728066979194296</v>
      </c>
      <c r="U2" s="12">
        <f>SUMIFS('State Generation Costs Calcs'!U105:U155,'State Generation Costs Calcs'!$A$105:$A$155,About!$B$2)*About!$A$67</f>
        <v>42.610293745098772</v>
      </c>
      <c r="V2" s="12">
        <f>SUMIFS('State Generation Costs Calcs'!V105:V155,'State Generation Costs Calcs'!$A$105:$A$155,About!$B$2)*About!$A$67</f>
        <v>42.161046861944278</v>
      </c>
      <c r="W2" s="12">
        <f>SUMIFS('State Generation Costs Calcs'!W105:W155,'State Generation Costs Calcs'!$A$105:$A$155,About!$B$2)*About!$A$67</f>
        <v>41.749221282383239</v>
      </c>
      <c r="X2" s="12">
        <f>SUMIFS('State Generation Costs Calcs'!X105:X155,'State Generation Costs Calcs'!$A$105:$A$155,About!$B$2)*About!$A$67</f>
        <v>41.515807757882165</v>
      </c>
      <c r="Y2" s="12">
        <f>SUMIFS('State Generation Costs Calcs'!Y105:Y155,'State Generation Costs Calcs'!$A$105:$A$155,About!$B$2)*About!$A$67</f>
        <v>41.253730907651999</v>
      </c>
      <c r="Z2" s="12">
        <f>SUMIFS('State Generation Costs Calcs'!Z105:Z155,'State Generation Costs Calcs'!$A$105:$A$155,About!$B$2)*About!$A$67</f>
        <v>41.100764834180957</v>
      </c>
      <c r="AA2" s="12">
        <f>SUMIFS('State Generation Costs Calcs'!AA105:AA155,'State Generation Costs Calcs'!$A$105:$A$155,About!$B$2)*About!$A$67</f>
        <v>40.99093349212059</v>
      </c>
      <c r="AB2" s="12">
        <f>SUMIFS('State Generation Costs Calcs'!AB105:AB155,'State Generation Costs Calcs'!$A$105:$A$155,About!$B$2)*About!$A$67</f>
        <v>40.82526262382035</v>
      </c>
      <c r="AC2" s="12">
        <f>SUMIFS('State Generation Costs Calcs'!AC105:AC155,'State Generation Costs Calcs'!$A$105:$A$155,About!$B$2)*About!$A$67</f>
        <v>40.829470942051529</v>
      </c>
      <c r="AD2" s="12">
        <f>SUMIFS('State Generation Costs Calcs'!AD105:AD155,'State Generation Costs Calcs'!$A$105:$A$155,About!$B$2)*About!$A$67</f>
        <v>40.870109071034733</v>
      </c>
      <c r="AE2" s="12">
        <f>SUMIFS('State Generation Costs Calcs'!AE105:AE155,'State Generation Costs Calcs'!$A$105:$A$155,About!$B$2)*About!$A$67</f>
        <v>40.821791590502023</v>
      </c>
      <c r="AF2" s="12">
        <f>SUMIFS('State Generation Costs Calcs'!AF105:AF155,'State Generation Costs Calcs'!$A$105:$A$155,About!$B$2)*About!$A$67</f>
        <v>40.799020704888143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2024-01-16T21:15:29Z</dcterms:modified>
</cp:coreProperties>
</file>