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trans/syvbt/"/>
    </mc:Choice>
  </mc:AlternateContent>
  <xr:revisionPtr revIDLastSave="0" documentId="13_ncr:1_{D908C391-D2D5-624C-9CBE-A9E14544F6E2}"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G5" i="18"/>
  <c r="H4" i="18"/>
  <c r="G4" i="18"/>
  <c r="F4" i="18"/>
  <c r="E4" i="18"/>
  <c r="C4" i="18"/>
  <c r="B4" i="18"/>
  <c r="C3" i="18"/>
  <c r="C2" i="18"/>
  <c r="H7" i="17"/>
  <c r="G7" i="17"/>
  <c r="F7" i="17"/>
  <c r="E7" i="17"/>
  <c r="D7" i="17"/>
  <c r="C7" i="17"/>
  <c r="B7" i="17"/>
  <c r="H6" i="17"/>
  <c r="G6" i="17"/>
  <c r="F6" i="17"/>
  <c r="E6" i="17"/>
  <c r="C6" i="17"/>
  <c r="B6" i="17"/>
  <c r="H5" i="17"/>
  <c r="G5" i="17"/>
  <c r="F5" i="17"/>
  <c r="D5" i="17"/>
  <c r="H4" i="17"/>
  <c r="G4" i="17"/>
  <c r="F4" i="17"/>
  <c r="E4" i="17"/>
  <c r="H4" i="16"/>
  <c r="G4" i="16"/>
  <c r="F4" i="16"/>
  <c r="E4" i="16"/>
  <c r="D4" i="16"/>
  <c r="C4" i="16"/>
  <c r="C4" i="17" s="1"/>
  <c r="B4" i="16"/>
  <c r="B4" i="17" s="1"/>
  <c r="I16" i="15"/>
  <c r="I15" i="15"/>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A13" i="16" s="1"/>
  <c r="G3" i="16" l="1"/>
  <c r="G3" i="17" s="1"/>
  <c r="F2" i="16"/>
  <c r="F2" i="17" s="1"/>
  <c r="H2" i="16"/>
  <c r="H2" i="17" s="1"/>
  <c r="F3" i="16"/>
  <c r="F3" i="17" s="1"/>
  <c r="E2" i="16"/>
  <c r="D3" i="17" s="1"/>
  <c r="B2" i="16"/>
  <c r="B2" i="17" s="1"/>
  <c r="E3" i="16"/>
  <c r="E3" i="17" s="1"/>
  <c r="D2" i="16"/>
  <c r="D2" i="17" s="1"/>
  <c r="D3" i="16"/>
  <c r="E2" i="17" s="1"/>
  <c r="C2" i="16"/>
  <c r="C2" i="17" s="1"/>
  <c r="C3" i="16"/>
  <c r="C3" i="17" s="1"/>
  <c r="B3" i="16"/>
  <c r="B3" i="17" s="1"/>
  <c r="H3" i="16"/>
  <c r="H3" i="17" s="1"/>
  <c r="G2" i="16"/>
  <c r="G2" i="17" s="1"/>
  <c r="A14" i="15"/>
  <c r="E5" i="17"/>
  <c r="F5" i="18"/>
  <c r="H5" i="18"/>
  <c r="B5" i="17"/>
  <c r="B5" i="18"/>
  <c r="C5" i="17"/>
  <c r="C5" i="18"/>
  <c r="H3" i="15" l="1"/>
  <c r="H3" i="18" s="1"/>
  <c r="F2" i="15"/>
  <c r="F2" i="18" s="1"/>
  <c r="G3" i="15"/>
  <c r="G3" i="18" s="1"/>
  <c r="E2" i="15"/>
  <c r="E2" i="18" s="1"/>
  <c r="F3" i="15"/>
  <c r="F3" i="18" s="1"/>
  <c r="D2" i="15"/>
  <c r="D2" i="18" s="1"/>
  <c r="E3" i="15"/>
  <c r="E3" i="18" s="1"/>
  <c r="B2" i="15"/>
  <c r="B2" i="18" s="1"/>
  <c r="D3" i="15"/>
  <c r="D3" i="18" s="1"/>
  <c r="H2" i="15"/>
  <c r="H2" i="18" s="1"/>
  <c r="G2" i="15"/>
  <c r="G2" i="18" s="1"/>
  <c r="B3" i="15"/>
  <c r="B3" i="18" s="1"/>
</calcChain>
</file>

<file path=xl/sharedStrings.xml><?xml version="1.0" encoding="utf-8"?>
<sst xmlns="http://schemas.openxmlformats.org/spreadsheetml/2006/main" count="2183" uniqueCount="1281">
  <si>
    <t>SYVbT Start Year Vehicles by Technology</t>
  </si>
  <si>
    <t>Alabama</t>
  </si>
  <si>
    <t>State</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</si>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</sst>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AL</v>
      </c>
      <c r="F2" s="71" t="s">
        <v>1</v>
      </c>
      <c r="G2" s="71" t="s">
        <v>3</v>
      </c>
    </row>
    <row r="3" spans="1:7">
      <c r="A3" s="1" t="s">
        <v>4</v>
      </c>
      <c r="B3" s="11" t="s">
        <v>5</v>
      </c>
      <c r="F3" s="71" t="s">
        <v>6</v>
      </c>
      <c r="G3" s="71" t="s">
        <v>7</v>
      </c>
    </row>
    <row r="4" spans="1:7">
      <c r="B4" t="s">
        <v>8</v>
      </c>
      <c r="F4" s="71" t="s">
        <v>9</v>
      </c>
      <c r="G4" s="71" t="s">
        <v>10</v>
      </c>
    </row>
    <row r="5" spans="1:7">
      <c r="B5" s="29">
        <v>2019</v>
      </c>
      <c r="F5" s="71" t="s">
        <v>11</v>
      </c>
      <c r="G5" s="71" t="s">
        <v>12</v>
      </c>
    </row>
    <row r="6" spans="1:7">
      <c r="B6" t="s">
        <v>13</v>
      </c>
      <c r="F6" s="71" t="s">
        <v>14</v>
      </c>
      <c r="G6" s="71" t="s">
        <v>15</v>
      </c>
    </row>
    <row r="7" spans="1:7">
      <c r="B7" t="s">
        <v>16</v>
      </c>
      <c r="F7" s="71" t="s">
        <v>17</v>
      </c>
      <c r="G7" s="71" t="s">
        <v>18</v>
      </c>
    </row>
    <row r="8" spans="1:7">
      <c r="B8" t="s">
        <v>19</v>
      </c>
      <c r="F8" s="71" t="s">
        <v>20</v>
      </c>
      <c r="G8" s="71" t="s">
        <v>21</v>
      </c>
    </row>
    <row r="9" spans="1:7">
      <c r="F9" s="71" t="s">
        <v>22</v>
      </c>
      <c r="G9" s="71" t="s">
        <v>23</v>
      </c>
    </row>
    <row r="10" spans="1:7">
      <c r="B10" s="11" t="s">
        <v>24</v>
      </c>
      <c r="F10" s="71" t="s">
        <v>25</v>
      </c>
      <c r="G10" s="71" t="s">
        <v>26</v>
      </c>
    </row>
    <row r="11" spans="1:7">
      <c r="B11" t="s">
        <v>27</v>
      </c>
      <c r="F11" s="71" t="s">
        <v>28</v>
      </c>
      <c r="G11" s="71" t="s">
        <v>29</v>
      </c>
    </row>
    <row r="12" spans="1:7">
      <c r="B12" s="29">
        <v>2019</v>
      </c>
      <c r="F12" s="71" t="s">
        <v>30</v>
      </c>
      <c r="G12" s="71" t="s">
        <v>31</v>
      </c>
    </row>
    <row r="13" spans="1:7">
      <c r="B13" t="s">
        <v>32</v>
      </c>
      <c r="F13" s="71" t="s">
        <v>33</v>
      </c>
      <c r="G13" s="71" t="s">
        <v>34</v>
      </c>
    </row>
    <row r="14" spans="1:7">
      <c r="B14" t="s">
        <v>35</v>
      </c>
      <c r="F14" s="71" t="s">
        <v>36</v>
      </c>
      <c r="G14" s="71" t="s">
        <v>37</v>
      </c>
    </row>
    <row r="15" spans="1:7">
      <c r="B15" t="s">
        <v>38</v>
      </c>
      <c r="F15" s="71" t="s">
        <v>39</v>
      </c>
      <c r="G15" s="71" t="s">
        <v>40</v>
      </c>
    </row>
    <row r="16" spans="1:7">
      <c r="F16" s="71" t="s">
        <v>41</v>
      </c>
      <c r="G16" s="71" t="s">
        <v>42</v>
      </c>
    </row>
    <row r="17" spans="2:7">
      <c r="B17" s="11" t="s">
        <v>43</v>
      </c>
      <c r="F17" s="71" t="s">
        <v>44</v>
      </c>
      <c r="G17" s="71" t="s">
        <v>45</v>
      </c>
    </row>
    <row r="18" spans="2:7">
      <c r="B18" t="s">
        <v>46</v>
      </c>
      <c r="F18" s="71" t="s">
        <v>47</v>
      </c>
      <c r="G18" s="71" t="s">
        <v>48</v>
      </c>
    </row>
    <row r="19" spans="2:7">
      <c r="B19" s="29">
        <v>2013</v>
      </c>
      <c r="F19" s="71" t="s">
        <v>49</v>
      </c>
      <c r="G19" s="71" t="s">
        <v>50</v>
      </c>
    </row>
    <row r="20" spans="2:7">
      <c r="B20" t="s">
        <v>51</v>
      </c>
      <c r="F20" s="71" t="s">
        <v>52</v>
      </c>
      <c r="G20" s="71" t="s">
        <v>53</v>
      </c>
    </row>
    <row r="21" spans="2:7">
      <c r="B21" t="s">
        <v>54</v>
      </c>
      <c r="F21" s="71" t="s">
        <v>55</v>
      </c>
      <c r="G21" s="71" t="s">
        <v>56</v>
      </c>
    </row>
    <row r="22" spans="2:7">
      <c r="B22" t="s">
        <v>57</v>
      </c>
      <c r="F22" s="71" t="s">
        <v>58</v>
      </c>
      <c r="G22" s="71" t="s">
        <v>59</v>
      </c>
    </row>
    <row r="23" spans="2:7">
      <c r="F23" s="71" t="s">
        <v>60</v>
      </c>
      <c r="G23" s="71" t="s">
        <v>61</v>
      </c>
    </row>
    <row r="24" spans="2:7">
      <c r="B24" s="11" t="s">
        <v>62</v>
      </c>
      <c r="F24" s="71" t="s">
        <v>63</v>
      </c>
      <c r="G24" s="71" t="s">
        <v>64</v>
      </c>
    </row>
    <row r="25" spans="2:7">
      <c r="B25" t="s">
        <v>27</v>
      </c>
      <c r="F25" s="71" t="s">
        <v>65</v>
      </c>
      <c r="G25" s="71" t="s">
        <v>66</v>
      </c>
    </row>
    <row r="26" spans="2:7">
      <c r="B26" s="29">
        <v>2016</v>
      </c>
      <c r="F26" s="71" t="s">
        <v>67</v>
      </c>
      <c r="G26" s="71" t="s">
        <v>68</v>
      </c>
    </row>
    <row r="27" spans="2:7">
      <c r="B27" t="s">
        <v>69</v>
      </c>
      <c r="F27" s="71" t="s">
        <v>70</v>
      </c>
      <c r="G27" s="71" t="s">
        <v>71</v>
      </c>
    </row>
    <row r="28" spans="2:7">
      <c r="B28" t="s">
        <v>72</v>
      </c>
      <c r="F28" s="71" t="s">
        <v>73</v>
      </c>
      <c r="G28" s="71" t="s">
        <v>74</v>
      </c>
    </row>
    <row r="29" spans="2:7">
      <c r="B29" t="s">
        <v>75</v>
      </c>
      <c r="F29" s="71" t="s">
        <v>76</v>
      </c>
      <c r="G29" s="71" t="s">
        <v>77</v>
      </c>
    </row>
    <row r="30" spans="2:7">
      <c r="F30" s="71" t="s">
        <v>78</v>
      </c>
      <c r="G30" s="71" t="s">
        <v>79</v>
      </c>
    </row>
    <row r="31" spans="2:7">
      <c r="B31" s="11" t="s">
        <v>80</v>
      </c>
      <c r="F31" s="71" t="s">
        <v>81</v>
      </c>
      <c r="G31" s="71" t="s">
        <v>82</v>
      </c>
    </row>
    <row r="32" spans="2:7">
      <c r="B32" t="s">
        <v>8</v>
      </c>
      <c r="F32" s="71" t="s">
        <v>83</v>
      </c>
      <c r="G32" s="71" t="s">
        <v>84</v>
      </c>
    </row>
    <row r="33" spans="2:7">
      <c r="B33" s="29">
        <v>2019</v>
      </c>
      <c r="F33" s="71" t="s">
        <v>85</v>
      </c>
      <c r="G33" s="71" t="s">
        <v>86</v>
      </c>
    </row>
    <row r="34" spans="2:7">
      <c r="B34" t="s">
        <v>13</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8</v>
      </c>
      <c r="F46" s="71" t="s">
        <v>119</v>
      </c>
      <c r="G46" s="71" t="s">
        <v>120</v>
      </c>
    </row>
    <row r="47" spans="2:7">
      <c r="B47" s="29">
        <v>2019</v>
      </c>
      <c r="F47" s="71" t="s">
        <v>121</v>
      </c>
      <c r="G47" s="71" t="s">
        <v>122</v>
      </c>
    </row>
    <row r="48" spans="2:7">
      <c r="B48" t="s">
        <v>13</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1.9114114058313317E-2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20</v>
      </c>
      <c r="C11" s="78" t="s">
        <v>1204</v>
      </c>
      <c r="D11">
        <v>5208</v>
      </c>
      <c r="E11">
        <v>5135</v>
      </c>
    </row>
    <row r="12" spans="1:40">
      <c r="A12" s="79" t="str">
        <f>INDEX(About!G:G,MATCH('Rail and Aviation'!B12,About!F:F,0))</f>
        <v>ME</v>
      </c>
      <c r="B12" s="80" t="s">
        <v>52</v>
      </c>
      <c r="C12" s="78" t="s">
        <v>1205</v>
      </c>
      <c r="D12">
        <v>7731</v>
      </c>
      <c r="E12">
        <v>3768</v>
      </c>
    </row>
    <row r="13" spans="1:40">
      <c r="A13" s="79" t="str">
        <f>INDEX(About!G:G,MATCH('Rail and Aviation'!B13,About!F:F,0))</f>
        <v>MA</v>
      </c>
      <c r="B13" s="80" t="s">
        <v>58</v>
      </c>
      <c r="C13" s="78" t="s">
        <v>1206</v>
      </c>
      <c r="D13">
        <v>19683</v>
      </c>
      <c r="E13">
        <v>49560</v>
      </c>
    </row>
    <row r="14" spans="1:40">
      <c r="A14" s="79" t="str">
        <f>INDEX(About!G:G,MATCH('Rail and Aviation'!B14,About!F:F,0))</f>
        <v>NH</v>
      </c>
      <c r="B14" s="80" t="s">
        <v>78</v>
      </c>
      <c r="C14" s="78" t="s">
        <v>1207</v>
      </c>
      <c r="D14">
        <v>0</v>
      </c>
      <c r="E14">
        <v>0</v>
      </c>
    </row>
    <row r="15" spans="1:40">
      <c r="A15" s="79" t="str">
        <f>INDEX(About!G:G,MATCH('Rail and Aviation'!B15,About!F:F,0))</f>
        <v>RI</v>
      </c>
      <c r="B15" s="80" t="s">
        <v>103</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22</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55</v>
      </c>
      <c r="C20" s="78" t="s">
        <v>1215</v>
      </c>
      <c r="D20">
        <v>11126</v>
      </c>
      <c r="E20">
        <v>30343</v>
      </c>
    </row>
    <row r="21" spans="1:5">
      <c r="A21" s="79" t="str">
        <f>INDEX(About!G:G,MATCH('Rail and Aviation'!B21,About!F:F,0))</f>
        <v>NJ</v>
      </c>
      <c r="B21" s="80" t="s">
        <v>81</v>
      </c>
      <c r="C21" s="78" t="s">
        <v>1216</v>
      </c>
      <c r="D21">
        <v>1157</v>
      </c>
      <c r="E21">
        <v>14025</v>
      </c>
    </row>
    <row r="22" spans="1:5">
      <c r="A22" s="79" t="str">
        <f>INDEX(About!G:G,MATCH('Rail and Aviation'!B22,About!F:F,0))</f>
        <v>NY</v>
      </c>
      <c r="B22" s="80" t="s">
        <v>85</v>
      </c>
      <c r="C22" s="78" t="s">
        <v>1217</v>
      </c>
      <c r="D22">
        <v>55936</v>
      </c>
      <c r="E22">
        <v>45633</v>
      </c>
    </row>
    <row r="23" spans="1:5">
      <c r="A23" s="79" t="str">
        <f>INDEX(About!G:G,MATCH('Rail and Aviation'!B23,About!F:F,0))</f>
        <v>PA</v>
      </c>
      <c r="B23" s="80" t="s">
        <v>101</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25</v>
      </c>
      <c r="C25" s="78" t="s">
        <v>1221</v>
      </c>
      <c r="D25">
        <v>35244</v>
      </c>
      <c r="E25">
        <v>41052</v>
      </c>
    </row>
    <row r="26" spans="1:5">
      <c r="A26" s="79" t="str">
        <f>INDEX(About!G:G,MATCH('Rail and Aviation'!B26,About!F:F,0))</f>
        <v>GA</v>
      </c>
      <c r="B26" s="80" t="s">
        <v>28</v>
      </c>
      <c r="C26" s="78" t="s">
        <v>1222</v>
      </c>
      <c r="D26">
        <v>43502</v>
      </c>
      <c r="E26">
        <v>50144</v>
      </c>
    </row>
    <row r="27" spans="1:5">
      <c r="A27" s="79" t="str">
        <f>INDEX(About!G:G,MATCH('Rail and Aviation'!B27,About!F:F,0))</f>
        <v>NC</v>
      </c>
      <c r="B27" s="80" t="s">
        <v>87</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36</v>
      </c>
      <c r="C32" s="78" t="s">
        <v>1229</v>
      </c>
      <c r="D32">
        <v>266816</v>
      </c>
      <c r="E32">
        <v>211416</v>
      </c>
    </row>
    <row r="33" spans="1:5">
      <c r="A33" s="79" t="str">
        <f>INDEX(About!G:G,MATCH('Rail and Aviation'!B33,About!F:F,0))</f>
        <v>IN</v>
      </c>
      <c r="B33" s="80" t="s">
        <v>39</v>
      </c>
      <c r="C33" s="78" t="s">
        <v>1230</v>
      </c>
      <c r="D33">
        <v>59269</v>
      </c>
      <c r="E33">
        <v>53988</v>
      </c>
    </row>
    <row r="34" spans="1:5">
      <c r="A34" s="79" t="str">
        <f>INDEX(About!G:G,MATCH('Rail and Aviation'!B34,About!F:F,0))</f>
        <v>IA</v>
      </c>
      <c r="B34" s="80" t="s">
        <v>41</v>
      </c>
      <c r="C34" s="78" t="s">
        <v>1231</v>
      </c>
      <c r="D34">
        <v>28977</v>
      </c>
      <c r="E34">
        <v>26951</v>
      </c>
    </row>
    <row r="35" spans="1:5">
      <c r="A35" s="79" t="str">
        <f>INDEX(About!G:G,MATCH('Rail and Aviation'!B35,About!F:F,0))</f>
        <v>KS</v>
      </c>
      <c r="B35" s="80" t="s">
        <v>44</v>
      </c>
      <c r="C35" s="78" t="s">
        <v>1232</v>
      </c>
      <c r="D35">
        <v>217714</v>
      </c>
      <c r="E35">
        <v>151002</v>
      </c>
    </row>
    <row r="36" spans="1:5">
      <c r="A36" s="79" t="str">
        <f>INDEX(About!G:G,MATCH('Rail and Aviation'!B36,About!F:F,0))</f>
        <v>KY</v>
      </c>
      <c r="B36" s="80" t="s">
        <v>47</v>
      </c>
      <c r="C36" s="78" t="s">
        <v>1233</v>
      </c>
      <c r="D36">
        <v>76599</v>
      </c>
      <c r="E36">
        <v>57694</v>
      </c>
    </row>
    <row r="37" spans="1:5">
      <c r="A37" s="79" t="str">
        <f>INDEX(About!G:G,MATCH('Rail and Aviation'!B37,About!F:F,0))</f>
        <v>MI</v>
      </c>
      <c r="B37" s="80" t="s">
        <v>60</v>
      </c>
      <c r="C37" s="78" t="s">
        <v>1234</v>
      </c>
      <c r="D37">
        <v>12541</v>
      </c>
      <c r="E37">
        <v>12066</v>
      </c>
    </row>
    <row r="38" spans="1:5">
      <c r="A38" s="79" t="str">
        <f>INDEX(About!G:G,MATCH('Rail and Aviation'!B38,About!F:F,0))</f>
        <v>MN</v>
      </c>
      <c r="B38" s="80" t="s">
        <v>63</v>
      </c>
      <c r="C38" s="78" t="s">
        <v>1235</v>
      </c>
      <c r="D38">
        <v>72231</v>
      </c>
      <c r="E38">
        <v>61800</v>
      </c>
    </row>
    <row r="39" spans="1:5">
      <c r="A39" s="79" t="str">
        <f>INDEX(About!G:G,MATCH('Rail and Aviation'!B39,About!F:F,0))</f>
        <v>MO</v>
      </c>
      <c r="B39" s="80" t="s">
        <v>67</v>
      </c>
      <c r="C39" s="78" t="s">
        <v>1236</v>
      </c>
      <c r="D39">
        <v>72018</v>
      </c>
      <c r="E39">
        <v>31434</v>
      </c>
    </row>
    <row r="40" spans="1:5">
      <c r="A40" s="79" t="str">
        <f>INDEX(About!G:G,MATCH('Rail and Aviation'!B40,About!F:F,0))</f>
        <v>NE</v>
      </c>
      <c r="B40" s="80" t="s">
        <v>73</v>
      </c>
      <c r="C40" s="78" t="s">
        <v>1237</v>
      </c>
      <c r="D40">
        <v>161977</v>
      </c>
      <c r="E40">
        <v>135765</v>
      </c>
    </row>
    <row r="41" spans="1:5">
      <c r="A41" s="79" t="str">
        <f>INDEX(About!G:G,MATCH('Rail and Aviation'!B41,About!F:F,0))</f>
        <v>ND</v>
      </c>
      <c r="B41" s="80" t="s">
        <v>90</v>
      </c>
      <c r="C41" s="78" t="s">
        <v>1238</v>
      </c>
      <c r="D41">
        <v>100064</v>
      </c>
      <c r="E41">
        <v>82462</v>
      </c>
    </row>
    <row r="42" spans="1:5">
      <c r="A42" s="79" t="str">
        <f>INDEX(About!G:G,MATCH('Rail and Aviation'!B42,About!F:F,0))</f>
        <v>OH</v>
      </c>
      <c r="B42" s="80" t="s">
        <v>93</v>
      </c>
      <c r="C42" s="78" t="s">
        <v>1239</v>
      </c>
      <c r="D42">
        <v>115846</v>
      </c>
      <c r="E42">
        <v>103105</v>
      </c>
    </row>
    <row r="43" spans="1:5">
      <c r="A43" s="79" t="str">
        <f>INDEX(About!G:G,MATCH('Rail and Aviation'!B43,About!F:F,0))</f>
        <v>OK</v>
      </c>
      <c r="B43" s="80" t="s">
        <v>95</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1</v>
      </c>
      <c r="C48" s="78" t="s">
        <v>1246</v>
      </c>
      <c r="D48">
        <v>69460</v>
      </c>
      <c r="E48">
        <v>56576</v>
      </c>
    </row>
    <row r="49" spans="1:5">
      <c r="A49" s="79" t="str">
        <f>INDEX(About!G:G,MATCH('Rail and Aviation'!B49,About!F:F,0))</f>
        <v>AR</v>
      </c>
      <c r="B49" s="80" t="s">
        <v>11</v>
      </c>
      <c r="C49" s="78" t="s">
        <v>1247</v>
      </c>
      <c r="D49">
        <v>17399</v>
      </c>
      <c r="E49">
        <v>18008</v>
      </c>
    </row>
    <row r="50" spans="1:5">
      <c r="A50" s="79" t="str">
        <f>INDEX(About!G:G,MATCH('Rail and Aviation'!B50,About!F:F,0))</f>
        <v>LA</v>
      </c>
      <c r="B50" s="80" t="s">
        <v>49</v>
      </c>
      <c r="C50" s="78" t="s">
        <v>1248</v>
      </c>
      <c r="D50">
        <v>30355</v>
      </c>
      <c r="E50">
        <v>18627</v>
      </c>
    </row>
    <row r="51" spans="1:5">
      <c r="A51" s="79" t="str">
        <f>INDEX(About!G:G,MATCH('Rail and Aviation'!B51,About!F:F,0))</f>
        <v>MS</v>
      </c>
      <c r="B51" s="80" t="s">
        <v>65</v>
      </c>
      <c r="C51" s="78" t="s">
        <v>1249</v>
      </c>
      <c r="D51">
        <v>22472</v>
      </c>
      <c r="E51">
        <v>18024</v>
      </c>
    </row>
    <row r="52" spans="1:5">
      <c r="A52" s="79" t="str">
        <f>INDEX(About!G:G,MATCH('Rail and Aviation'!B52,About!F:F,0))</f>
        <v>NM</v>
      </c>
      <c r="B52" s="80" t="s">
        <v>83</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17</v>
      </c>
      <c r="C55" s="78" t="s">
        <v>1254</v>
      </c>
      <c r="D55">
        <v>52323</v>
      </c>
      <c r="E55">
        <v>54602</v>
      </c>
    </row>
    <row r="56" spans="1:5">
      <c r="A56" s="79" t="str">
        <f>INDEX(About!G:G,MATCH('Rail and Aviation'!B56,About!F:F,0))</f>
        <v>ID</v>
      </c>
      <c r="B56" s="80" t="s">
        <v>33</v>
      </c>
      <c r="C56" s="78" t="s">
        <v>1255</v>
      </c>
      <c r="D56">
        <v>124770</v>
      </c>
      <c r="E56">
        <v>81832</v>
      </c>
    </row>
    <row r="57" spans="1:5">
      <c r="A57" s="79" t="str">
        <f>INDEX(About!G:G,MATCH('Rail and Aviation'!B57,About!F:F,0))</f>
        <v>MT</v>
      </c>
      <c r="B57" s="80" t="s">
        <v>70</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6</v>
      </c>
      <c r="C61" s="78" t="s">
        <v>1261</v>
      </c>
      <c r="D61">
        <v>1135</v>
      </c>
      <c r="E61">
        <v>705</v>
      </c>
    </row>
    <row r="62" spans="1:5">
      <c r="A62" s="79" t="str">
        <f>INDEX(About!G:G,MATCH('Rail and Aviation'!B62,About!F:F,0))</f>
        <v>AZ</v>
      </c>
      <c r="B62" s="80" t="s">
        <v>9</v>
      </c>
      <c r="C62" s="78" t="s">
        <v>1262</v>
      </c>
      <c r="D62">
        <v>14011</v>
      </c>
      <c r="E62">
        <v>9720</v>
      </c>
    </row>
    <row r="63" spans="1:5">
      <c r="A63" s="79" t="str">
        <f>INDEX(About!G:G,MATCH('Rail and Aviation'!B63,About!F:F,0))</f>
        <v>CA</v>
      </c>
      <c r="B63" s="80" t="s">
        <v>14</v>
      </c>
      <c r="C63" s="78" t="s">
        <v>1263</v>
      </c>
      <c r="D63">
        <v>241438</v>
      </c>
      <c r="E63">
        <v>220331</v>
      </c>
    </row>
    <row r="64" spans="1:5">
      <c r="A64" s="79" t="str">
        <f>INDEX(About!G:G,MATCH('Rail and Aviation'!B64,About!F:F,0))</f>
        <v>HI</v>
      </c>
      <c r="B64" s="80" t="s">
        <v>30</v>
      </c>
      <c r="C64" s="78" t="s">
        <v>1264</v>
      </c>
      <c r="D64">
        <v>0</v>
      </c>
      <c r="E64">
        <v>0</v>
      </c>
    </row>
    <row r="65" spans="1:5">
      <c r="A65" s="79" t="str">
        <f>INDEX(About!G:G,MATCH('Rail and Aviation'!B65,About!F:F,0))</f>
        <v>NV</v>
      </c>
      <c r="B65" s="80" t="s">
        <v>76</v>
      </c>
      <c r="C65" s="78" t="s">
        <v>1265</v>
      </c>
      <c r="D65">
        <v>1233</v>
      </c>
      <c r="E65">
        <v>703</v>
      </c>
    </row>
    <row r="66" spans="1:5">
      <c r="A66" s="79" t="str">
        <f>INDEX(About!G:G,MATCH('Rail and Aviation'!B66,About!F:F,0))</f>
        <v>OR</v>
      </c>
      <c r="B66" s="80" t="s">
        <v>98</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5</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5</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5</v>
      </c>
      <c r="B2" s="18">
        <f>IF('SYVbT-passenger-script'!$A$14='SYVbT-passenger-script'!$B$14,B15,ROUND('USA Values'!B3*'Share of VT by state'!$B$2,0))</f>
        <v>14089</v>
      </c>
      <c r="C2" s="18">
        <v>0</v>
      </c>
      <c r="D2" s="18">
        <f>IF('SYVbT-passenger-script'!$A$14='SYVbT-passenger-script'!$B$14,D15,ROUND('USA Values'!D3*'Share of VT by state'!$B$2,0))</f>
        <v>4098801</v>
      </c>
      <c r="E2" s="18">
        <f>IF('SYVbT-passenger-script'!$A$14='SYVbT-passenger-script'!$B$14,E15,ROUND('USA Values'!E3*'Share of VT by state'!$B$2,0))</f>
        <v>20868</v>
      </c>
      <c r="F2" s="18">
        <f>IF('SYVbT-passenger-script'!$A$14='SYVbT-passenger-script'!$B$14,F15,ROUND('USA Values'!F3*'Share of VT by state'!$B$2,0))</f>
        <v>10353</v>
      </c>
      <c r="G2" s="18">
        <f>IF('SYVbT-passenger-script'!$A$14='SYVbT-passenger-script'!$B$14,G15,ROUND('USA Values'!G3*'Share of VT by state'!$B$2,0))</f>
        <v>1502</v>
      </c>
      <c r="H2" s="18">
        <f>IF('SYVbT-passenger-script'!$A$14='SYVbT-passenger-script'!$B$14,H15,ROUND('USA Values'!H3*'Share of VT by state'!$B$2,0))</f>
        <v>104</v>
      </c>
      <c r="I2" t="s">
        <v>1274</v>
      </c>
    </row>
    <row r="3" spans="1:9">
      <c r="A3" s="1" t="s">
        <v>1270</v>
      </c>
      <c r="B3" s="18">
        <f>IF('SYVbT-passenger-script'!$A$14='SYVbT-passenger-script'!$B$14,B16,ROUND('USA Values'!B4*'Share of VT by state'!$B$3,0))</f>
        <v>5</v>
      </c>
      <c r="C3" s="18">
        <v>0</v>
      </c>
      <c r="D3" s="18">
        <f>IF('SYVbT-passenger-script'!$A$14='SYVbT-passenger-script'!$B$14,D16,ROUND('USA Values'!D4*'Share of VT by state'!$B$3,0))</f>
        <v>1470</v>
      </c>
      <c r="E3" s="18">
        <f>IF('SYVbT-passenger-script'!$A$14='SYVbT-passenger-script'!$B$14,E16,ROUND('USA Values'!E4*'Share of VT by state'!$B$3,0))</f>
        <v>11803</v>
      </c>
      <c r="F3" s="18">
        <f>IF('SYVbT-passenger-script'!$A$14='SYVbT-passenger-script'!$B$14,F16,ROUND('USA Values'!F4*'Share of VT by state'!$B$3,0))</f>
        <v>0</v>
      </c>
      <c r="G3" s="18">
        <f>IF('SYVbT-passenger-script'!$A$14='SYVbT-passenger-script'!$B$14,G16,ROUND('USA Values'!G4*'Share of VT by state'!$B$3,0))</f>
        <v>109</v>
      </c>
      <c r="H3" s="18">
        <f>IF('SYVbT-passenger-script'!$A$14='SYVbT-passenger-script'!$B$14,H16,ROUND('USA Values'!H4*'Share of VT by state'!$B$3,0))</f>
        <v>2</v>
      </c>
      <c r="I3" t="s">
        <v>1274</v>
      </c>
    </row>
    <row r="4" spans="1:9">
      <c r="A4" s="1" t="s">
        <v>116</v>
      </c>
      <c r="B4" s="18">
        <v>0</v>
      </c>
      <c r="C4" s="18">
        <v>0</v>
      </c>
      <c r="D4" s="18">
        <v>0</v>
      </c>
      <c r="E4" s="18">
        <v>92</v>
      </c>
      <c r="F4" s="18">
        <v>0</v>
      </c>
      <c r="G4" s="18">
        <v>0</v>
      </c>
      <c r="H4" s="18">
        <v>0</v>
      </c>
      <c r="I4" t="s">
        <v>1275</v>
      </c>
    </row>
    <row r="5" spans="1:9">
      <c r="A5" s="1" t="s">
        <v>1271</v>
      </c>
      <c r="B5" s="72">
        <v>395.96</v>
      </c>
      <c r="C5" s="72">
        <v>0</v>
      </c>
      <c r="D5" s="72">
        <v>0</v>
      </c>
      <c r="E5" s="72">
        <v>125.04</v>
      </c>
      <c r="F5" s="72">
        <v>0</v>
      </c>
      <c r="G5" s="72">
        <v>0</v>
      </c>
      <c r="H5" s="72">
        <v>0</v>
      </c>
      <c r="I5" t="s">
        <v>1276</v>
      </c>
    </row>
    <row r="6" spans="1:9">
      <c r="A6" s="1" t="s">
        <v>1272</v>
      </c>
      <c r="B6" s="18">
        <v>0</v>
      </c>
      <c r="C6" s="18">
        <v>0</v>
      </c>
      <c r="D6" s="18">
        <v>208343.46</v>
      </c>
      <c r="E6" s="18">
        <v>58763.54</v>
      </c>
      <c r="F6" s="18">
        <v>0</v>
      </c>
      <c r="G6" s="18">
        <v>0</v>
      </c>
      <c r="H6" s="18">
        <v>0</v>
      </c>
      <c r="I6" t="s">
        <v>1275</v>
      </c>
    </row>
    <row r="7" spans="1:9">
      <c r="A7" s="1" t="s">
        <v>171</v>
      </c>
      <c r="B7" s="18">
        <v>0</v>
      </c>
      <c r="C7" s="18">
        <v>0</v>
      </c>
      <c r="D7" s="18">
        <v>111724</v>
      </c>
      <c r="E7" s="18">
        <v>0</v>
      </c>
      <c r="F7" s="18">
        <v>0</v>
      </c>
      <c r="G7" s="18">
        <v>0</v>
      </c>
      <c r="H7" s="18">
        <v>0</v>
      </c>
      <c r="I7" t="s">
        <v>1275</v>
      </c>
    </row>
    <row r="11" spans="1:9">
      <c r="A11" t="s">
        <v>1277</v>
      </c>
    </row>
    <row r="13" spans="1:9">
      <c r="A13" t="s">
        <v>1278</v>
      </c>
      <c r="B13" t="s">
        <v>1279</v>
      </c>
    </row>
    <row r="14" spans="1:9" ht="16" customHeight="1">
      <c r="A14" s="57" t="str">
        <f>About!B2</f>
        <v>AL</v>
      </c>
      <c r="B14" t="s">
        <v>86</v>
      </c>
      <c r="C14" s="17"/>
      <c r="D14" s="17"/>
      <c r="E14" s="17"/>
      <c r="F14" s="17"/>
      <c r="G14" s="17"/>
      <c r="H14" s="17"/>
    </row>
    <row r="15" spans="1:9">
      <c r="A15" s="1" t="s">
        <v>5</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5</v>
      </c>
      <c r="B2" s="18">
        <f>IF($A$13=$B$13,B14,ROUND('USA Values'!B12*'Share of VT by state'!$B$4,0))</f>
        <v>1</v>
      </c>
      <c r="C2" s="18">
        <f>IF($A$13=$B$13,C14,ROUND('USA Values'!C12*'Share of VT by state'!$B$4,0))</f>
        <v>240</v>
      </c>
      <c r="D2" s="18">
        <f>IF($A$13=$B$13,D14,ROUND('USA Values'!D12*'Share of VT by state'!$B$4,0))</f>
        <v>193229</v>
      </c>
      <c r="E2" s="18">
        <f>IF($A$13=$B$13,E14,ROUND('USA Values'!E12*'Share of VT by state'!$B$4,0))</f>
        <v>158468</v>
      </c>
      <c r="F2" s="18">
        <f>IF($A$13=$B$13,F14,ROUND('USA Values'!F12*'Share of VT by state'!$B$4,0))</f>
        <v>0</v>
      </c>
      <c r="G2" s="18">
        <f>IF($A$13=$B$13,G14,ROUND('USA Values'!G12*'Share of VT by state'!$B$4,0))</f>
        <v>87</v>
      </c>
      <c r="H2" s="18">
        <f>IF($A$13=$B$13,H14,ROUND('USA Values'!H12*'Share of VT by state'!$B$4,0))</f>
        <v>0</v>
      </c>
      <c r="I2" t="s">
        <v>1274</v>
      </c>
    </row>
    <row r="3" spans="1:9">
      <c r="A3" s="1" t="s">
        <v>1270</v>
      </c>
      <c r="B3">
        <f>IF($A$13=$B$13,B15,ROUND('USA Values'!B13*'Share of VT by state'!$B$5,0))</f>
        <v>0</v>
      </c>
      <c r="C3">
        <f>IF($A$13=$B$13,C15,ROUND('USA Values'!C13*'Share of VT by state'!$B$5,0))</f>
        <v>697</v>
      </c>
      <c r="D3">
        <f>IF($A$13=$B$13,D15,ROUND('USA Values'!D13*'Share of VT by state'!$B$5,0))</f>
        <v>798</v>
      </c>
      <c r="E3">
        <f>IF($A$13=$B$13,E15,ROUND('USA Values'!E13*'Share of VT by state'!$B$5,0))</f>
        <v>80185</v>
      </c>
      <c r="F3">
        <f>IF($A$13=$B$13,F15,ROUND('USA Values'!F13*'Share of VT by state'!$B$5,0))</f>
        <v>3</v>
      </c>
      <c r="G3">
        <f>IF($A$13=$B$13,G15,ROUND('USA Values'!G13*'Share of VT by state'!$B$5,0))</f>
        <v>65</v>
      </c>
      <c r="H3">
        <f>IF($A$13=$B$13,H15,ROUND('USA Values'!H13*'Share of VT by state'!$B$5,0))</f>
        <v>2</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634</v>
      </c>
      <c r="F5" s="73">
        <v>0</v>
      </c>
      <c r="G5" s="72">
        <v>0</v>
      </c>
      <c r="H5" s="72">
        <v>0</v>
      </c>
      <c r="I5" t="s">
        <v>1276</v>
      </c>
    </row>
    <row r="6" spans="1:9">
      <c r="A6" s="1" t="s">
        <v>1272</v>
      </c>
      <c r="B6">
        <v>0</v>
      </c>
      <c r="C6">
        <v>0</v>
      </c>
      <c r="D6">
        <v>0</v>
      </c>
      <c r="E6" s="18">
        <v>224</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AL</v>
      </c>
      <c r="B13" t="s">
        <v>86</v>
      </c>
    </row>
    <row r="14" spans="1:9">
      <c r="A14" t="s">
        <v>5</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5</v>
      </c>
      <c r="B2" s="18">
        <f>'SYVbT-freight-script'!B2</f>
        <v>1</v>
      </c>
      <c r="C2" s="18">
        <f>'SYVbT-freight-script'!C2</f>
        <v>240</v>
      </c>
      <c r="D2" s="74">
        <f>'SYVbT-freight-script'!D2</f>
        <v>193229</v>
      </c>
      <c r="E2" s="74">
        <f>'SYVbT-freight-script'!D3</f>
        <v>798</v>
      </c>
      <c r="F2" s="18">
        <f>'SYVbT-freight-script'!F2</f>
        <v>0</v>
      </c>
      <c r="G2" s="18">
        <f>'SYVbT-freight-script'!G2</f>
        <v>87</v>
      </c>
      <c r="H2" s="18">
        <f>'SYVbT-freight-script'!H2</f>
        <v>0</v>
      </c>
      <c r="I2" s="66"/>
      <c r="J2" s="18"/>
    </row>
    <row r="3" spans="1:10">
      <c r="A3" s="1" t="s">
        <v>1270</v>
      </c>
      <c r="B3" s="18">
        <f>'SYVbT-freight-script'!B3</f>
        <v>0</v>
      </c>
      <c r="C3" s="18">
        <f>'SYVbT-freight-script'!C3</f>
        <v>697</v>
      </c>
      <c r="D3" s="74">
        <f>'SYVbT-freight-script'!E2</f>
        <v>158468</v>
      </c>
      <c r="E3" s="74">
        <f>'SYVbT-freight-script'!E3</f>
        <v>80185</v>
      </c>
      <c r="F3" s="18">
        <f>'SYVbT-freight-script'!F3</f>
        <v>3</v>
      </c>
      <c r="G3" s="18">
        <f>'SYVbT-freight-script'!G3</f>
        <v>65</v>
      </c>
      <c r="H3" s="18">
        <f>'SYVbT-freight-script'!H3</f>
        <v>2</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497.96938204217486</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224</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5</v>
      </c>
      <c r="B2" s="18">
        <f>'SYVbT-passenger-script'!B2</f>
        <v>14089</v>
      </c>
      <c r="C2" s="18">
        <f>'SYVbT-passenger-script'!C2</f>
        <v>0</v>
      </c>
      <c r="D2" s="74">
        <f>'SYVbT-passenger-script'!D2</f>
        <v>4098801</v>
      </c>
      <c r="E2" s="74">
        <f>'SYVbT-passenger-script'!E2</f>
        <v>20868</v>
      </c>
      <c r="F2" s="18">
        <f>'SYVbT-passenger-script'!F2</f>
        <v>10353</v>
      </c>
      <c r="G2" s="18">
        <f>'SYVbT-passenger-script'!G2</f>
        <v>1502</v>
      </c>
      <c r="H2" s="18">
        <f>'SYVbT-passenger-script'!H2</f>
        <v>104</v>
      </c>
      <c r="J2" s="18"/>
    </row>
    <row r="3" spans="1:10">
      <c r="A3" s="1" t="s">
        <v>1270</v>
      </c>
      <c r="B3" s="18">
        <f>'SYVbT-passenger-script'!B3</f>
        <v>5</v>
      </c>
      <c r="C3" s="18">
        <f>'SYVbT-passenger-script'!C3</f>
        <v>0</v>
      </c>
      <c r="D3" s="74">
        <f>'SYVbT-passenger-script'!D3</f>
        <v>1470</v>
      </c>
      <c r="E3" s="74">
        <f>'SYVbT-passenger-script'!E3</f>
        <v>11803</v>
      </c>
      <c r="F3" s="18">
        <f>'SYVbT-passenger-script'!F3</f>
        <v>0</v>
      </c>
      <c r="G3" s="18">
        <f>'SYVbT-passenger-script'!G3</f>
        <v>109</v>
      </c>
      <c r="H3" s="18">
        <f>'SYVbT-passenger-script'!H3</f>
        <v>2</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362.05723459396722</v>
      </c>
      <c r="C5" s="18">
        <f>'USA Values'!C6*'Rail and Aviation'!$C$2*'Rail and Aviation'!$C$3</f>
        <v>0</v>
      </c>
      <c r="D5" s="74">
        <v>0</v>
      </c>
      <c r="E5" s="74">
        <f>'USA Values'!E6*'Rail and Aviation'!$C$2*'Rail and Aviation'!$C$3 + 'USA Values'!D6*'Rail and Aviation'!$C$2*'Rail and Aviation'!$C$3</f>
        <v>119.29349973653709</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267107</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111724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1.6140582278931049E-2</v>
      </c>
    </row>
    <row r="3" spans="1:2">
      <c r="A3" t="s">
        <v>179</v>
      </c>
      <c r="B3">
        <v>1.501603255489862E-2</v>
      </c>
    </row>
    <row r="4" spans="1:2">
      <c r="A4" t="s">
        <v>180</v>
      </c>
      <c r="B4">
        <v>1.613991472586962E-2</v>
      </c>
    </row>
    <row r="5" spans="1:2">
      <c r="A5" t="s">
        <v>181</v>
      </c>
      <c r="B5">
        <v>1.613991472586963E-2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13</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13</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13</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13</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13</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13</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2022-10-19T21:40:12Z</dcterms:modified>
</cp:coreProperties>
</file>