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B32D153C-8364-4D4E-9664-CC5F92260237}" xr6:coauthVersionLast="47" xr6:coauthVersionMax="47" xr10:uidLastSave="{00000000-0000-0000-0000-000000000000}"/>
  <bookViews>
    <workbookView xWindow="720" yWindow="72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T25" i="28"/>
  <c r="AC13" i="28"/>
  <c r="Q8" i="28"/>
  <c r="A1" i="28"/>
  <c r="H56" i="28" s="1"/>
  <c r="G48" i="26"/>
  <c r="O48" i="26" s="1"/>
  <c r="P48" i="26" s="1"/>
  <c r="G32" i="26"/>
  <c r="O32" i="26" s="1"/>
  <c r="P32" i="26" s="1"/>
  <c r="G20" i="26"/>
  <c r="M7" i="24"/>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20" i="26"/>
  <c r="P20"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D9" i="28" l="1"/>
  <c r="W14" i="28"/>
  <c r="S27" i="28"/>
  <c r="Q7" i="24"/>
  <c r="Q4" i="28"/>
  <c r="AA9" i="28"/>
  <c r="V15" i="28"/>
  <c r="L29" i="28"/>
  <c r="L7" i="24"/>
  <c r="J42" i="19" s="1"/>
  <c r="A3" i="25"/>
  <c r="D5" i="28"/>
  <c r="Q10" i="28"/>
  <c r="AE16" i="28"/>
  <c r="AF30" i="28"/>
  <c r="AA5" i="28"/>
  <c r="D11" i="28"/>
  <c r="X18" i="28"/>
  <c r="AB32" i="28"/>
  <c r="G22" i="26"/>
  <c r="O22" i="26" s="1"/>
  <c r="P22" i="26" s="1"/>
  <c r="Q6" i="28"/>
  <c r="AA11" i="28"/>
  <c r="K20" i="28"/>
  <c r="R35" i="28"/>
  <c r="D7" i="28"/>
  <c r="Q12" i="28"/>
  <c r="H22" i="28"/>
  <c r="AF43"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G8" i="26" s="1"/>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4" l="1"/>
  <c r="N13" i="24"/>
  <c r="M13" i="24"/>
  <c r="O2" i="24"/>
  <c r="AD1" i="28"/>
  <c r="P13" i="24"/>
  <c r="O8" i="26"/>
  <c r="P8" i="26" s="1"/>
  <c r="J8" i="26"/>
  <c r="K8" i="26" s="1"/>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J28" i="19" s="1"/>
  <c r="P263" i="1" s="1"/>
  <c r="O36" i="26"/>
  <c r="P36" i="26" s="1"/>
  <c r="J36" i="26"/>
  <c r="K36" i="26" s="1"/>
  <c r="K3" i="24"/>
  <c r="L3" i="24" s="1"/>
  <c r="J26" i="19" s="1"/>
  <c r="T2" i="24"/>
  <c r="K13" i="24"/>
  <c r="L13" i="24" s="1"/>
  <c r="J65" i="19" s="1"/>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<sst xmlns="http://schemas.openxmlformats.org/spreadsheetml/2006/main" count="35267" uniqueCount="4365">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</sst>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3767</v>
      </c>
      <c r="C1" s="353">
        <v>45512</v>
      </c>
      <c r="G1" s="354" t="s">
        <v>3762</v>
      </c>
      <c r="H1" s="354" t="s">
        <v>3763</v>
      </c>
    </row>
    <row r="2" spans="1:8" x14ac:dyDescent="0.75">
      <c r="B2" t="str">
        <f>_xlfn.XLOOKUP(B1,H:H,G:G,0,0,1)</f>
        <v>AL</v>
      </c>
      <c r="C2" t="str">
        <f>_xlfn.XLOOKUP(B2,G:G, H:H, 0,0,1)</f>
        <v>Alabama</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Alabama.</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6"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Alabama</v>
      </c>
      <c r="B3" s="404">
        <f>ROUND(SUMIFS(B$4:B$54, $A$4:$A$54, $A$3),0)</f>
        <v>121652</v>
      </c>
      <c r="C3" s="405">
        <f t="shared" ref="C3" si="0">ROUND(SUMIFS(C$4:C$54, $A$4:$A$54, $A$3),0)</f>
        <v>122</v>
      </c>
      <c r="D3" s="404">
        <f>SUMIFS(D$4:D$54, $A$4:$A$54, $A$3)</f>
        <v>0</v>
      </c>
      <c r="E3" s="404">
        <f>SUMIFS(E$4:E$54, $A$4:$A$54, $A$3)</f>
        <v>0</v>
      </c>
      <c r="F3" s="406">
        <f>ROUND(SUMIFS(F$4:F$54,$A$4:$A$54,$A$3)*100,0)</f>
        <v>0</v>
      </c>
      <c r="G3" s="178">
        <f>SUMIFS(G$4:G$54, $A$4:$A$54, $A$3)</f>
        <v>44550279</v>
      </c>
      <c r="H3" s="178">
        <f>SUMIFS(H$4:H$54, $A$4:$A$54, $A$3)</f>
        <v>47230739</v>
      </c>
      <c r="I3" s="406">
        <f>ROUND(SUMIFS(I$4:I$54,$A$4:$A$54,$A$3)*100,0)</f>
        <v>6</v>
      </c>
      <c r="J3" s="406">
        <f>ROUND(SUMIFS(J$4:J$54, $A$4:$A$54, $A$3),0)</f>
        <v>5933</v>
      </c>
      <c r="K3" s="178">
        <f t="shared" ref="K3:AI3" si="1">ROUND(SUMIFS(K$4:K$54, $A$4:$A$54, $A$3),0)</f>
        <v>2159</v>
      </c>
      <c r="L3" s="406">
        <f t="shared" si="1"/>
        <v>2838</v>
      </c>
      <c r="M3" s="178">
        <f t="shared" si="1"/>
        <v>0</v>
      </c>
      <c r="N3" s="178">
        <f t="shared" si="1"/>
        <v>1550</v>
      </c>
      <c r="O3" s="178">
        <f t="shared" si="1"/>
        <v>0</v>
      </c>
      <c r="P3" s="178">
        <f t="shared" si="1"/>
        <v>0</v>
      </c>
      <c r="Q3" s="178">
        <f t="shared" si="1"/>
        <v>0</v>
      </c>
      <c r="R3" s="178">
        <f t="shared" si="1"/>
        <v>50</v>
      </c>
      <c r="S3" s="406">
        <f t="shared" si="1"/>
        <v>0</v>
      </c>
      <c r="T3" s="178">
        <f t="shared" si="1"/>
        <v>5284</v>
      </c>
      <c r="U3" s="178">
        <f t="shared" si="1"/>
        <v>9664</v>
      </c>
      <c r="V3" s="178">
        <f t="shared" si="1"/>
        <v>5525</v>
      </c>
      <c r="W3" s="178">
        <f t="shared" si="1"/>
        <v>3292</v>
      </c>
      <c r="X3" s="178">
        <f t="shared" si="1"/>
        <v>0</v>
      </c>
      <c r="Y3" s="178">
        <f t="shared" si="1"/>
        <v>194</v>
      </c>
      <c r="Z3" s="178">
        <f t="shared" si="1"/>
        <v>0</v>
      </c>
      <c r="AA3" s="178">
        <f t="shared" si="1"/>
        <v>6</v>
      </c>
      <c r="AB3" s="178">
        <f t="shared" si="1"/>
        <v>0</v>
      </c>
      <c r="AC3" s="178">
        <f t="shared" si="1"/>
        <v>43</v>
      </c>
      <c r="AD3" s="178">
        <f t="shared" si="1"/>
        <v>4334</v>
      </c>
      <c r="AE3" s="178">
        <f t="shared" si="1"/>
        <v>0</v>
      </c>
      <c r="AF3" s="178">
        <f t="shared" si="1"/>
        <v>0</v>
      </c>
      <c r="AG3" s="178">
        <f t="shared" si="1"/>
        <v>0</v>
      </c>
      <c r="AH3" s="178">
        <f t="shared" si="1"/>
        <v>0</v>
      </c>
      <c r="AI3" s="406">
        <f t="shared" si="1"/>
        <v>0</v>
      </c>
      <c r="AJ3" s="178">
        <f>ROUND(SUMIFS(AJ$4:AJ$54,$A$4:$A$54,$A$3)*100,0)</f>
        <v>40</v>
      </c>
      <c r="AK3" s="178">
        <f t="shared" ref="AK3:AL3" si="2">ROUND(SUMIFS(AK$4:AK$54,$A$4:$A$54,$A$3)*100,0)</f>
        <v>40</v>
      </c>
      <c r="AL3" s="178">
        <f t="shared" si="2"/>
        <v>40</v>
      </c>
      <c r="AM3" s="178">
        <f>SUMIFS(AM$4:AM$54, $A$4:$A$54, $A$3)</f>
        <v>0</v>
      </c>
      <c r="AN3" s="178">
        <f t="shared" ref="AN3:AQ3" si="3">SUMIFS(AN$4:AN$54, $A$4:$A$54, $A$3)</f>
        <v>0</v>
      </c>
      <c r="AO3" s="406">
        <f t="shared" si="3"/>
        <v>0</v>
      </c>
      <c r="AP3" s="406">
        <f t="shared" si="3"/>
        <v>480</v>
      </c>
      <c r="AQ3" s="406">
        <f t="shared" si="3"/>
        <v>5143033</v>
      </c>
      <c r="AR3" s="406">
        <f>ROUND(SUMIFS(AR$4:AR$54,$A$4:$A$54,$A$3),2)</f>
        <v>9.33</v>
      </c>
      <c r="AS3" s="178">
        <f>SUMIFS(AS$4:AS$54, $A$4:$A$54, $A$3)</f>
        <v>27155635000000</v>
      </c>
      <c r="AT3" s="178">
        <f t="shared" ref="AT3:BH3" si="4">SUMIFS(AT$4:AT$54, $A$4:$A$54, $A$3)</f>
        <v>5059944575163</v>
      </c>
      <c r="AU3" s="178">
        <f t="shared" si="4"/>
        <v>0</v>
      </c>
      <c r="AV3" s="178">
        <f t="shared" si="4"/>
        <v>0</v>
      </c>
      <c r="AW3" s="178">
        <f t="shared" si="4"/>
        <v>76619246504258.594</v>
      </c>
      <c r="AX3" s="178">
        <f t="shared" si="4"/>
        <v>0</v>
      </c>
      <c r="AY3" s="178">
        <f t="shared" si="4"/>
        <v>0</v>
      </c>
      <c r="AZ3" s="178">
        <f t="shared" si="4"/>
        <v>0</v>
      </c>
      <c r="BA3" s="178">
        <f t="shared" si="4"/>
        <v>28777061532959.602</v>
      </c>
      <c r="BB3" s="178">
        <f t="shared" si="4"/>
        <v>290930930237375</v>
      </c>
      <c r="BC3" s="178">
        <f t="shared" si="4"/>
        <v>5488073861132.6104</v>
      </c>
      <c r="BD3" s="178">
        <f t="shared" si="4"/>
        <v>29520178386628.102</v>
      </c>
      <c r="BE3" s="178">
        <f t="shared" si="4"/>
        <v>88177522699640</v>
      </c>
      <c r="BF3" s="178">
        <f t="shared" si="4"/>
        <v>139449382056794</v>
      </c>
      <c r="BG3" s="178">
        <f t="shared" si="4"/>
        <v>94233094924585.594</v>
      </c>
      <c r="BH3" s="178">
        <f t="shared" si="4"/>
        <v>65296837093409.203</v>
      </c>
      <c r="BI3" s="178">
        <f>ROUND(SUMIFS(BI$4:BI$54,$A$4:$A$54,$A$3),2)</f>
        <v>94.37</v>
      </c>
      <c r="BJ3" s="178">
        <f t="shared" ref="BJ3:BP3" si="5">ROUND(SUMIFS(BJ$4:BJ$54,$A$4:$A$54,$A$3),2)</f>
        <v>1.74</v>
      </c>
      <c r="BK3" s="178">
        <f t="shared" si="5"/>
        <v>0</v>
      </c>
      <c r="BL3" s="178">
        <f t="shared" si="5"/>
        <v>0</v>
      </c>
      <c r="BM3" s="178">
        <f t="shared" si="5"/>
        <v>86.89</v>
      </c>
      <c r="BN3" s="178">
        <f t="shared" si="5"/>
        <v>0</v>
      </c>
      <c r="BO3" s="178">
        <f t="shared" si="5"/>
        <v>0</v>
      </c>
      <c r="BP3" s="406">
        <f t="shared" si="5"/>
        <v>0</v>
      </c>
      <c r="BQ3" s="406">
        <f t="shared" ref="BQ3:BR3" si="6">ROUND(SUMIFS(BQ$4:BQ$54,$A$4:$A$54,$A$3)*100,0)</f>
        <v>9</v>
      </c>
      <c r="BR3" s="406">
        <f t="shared" si="6"/>
        <v>11</v>
      </c>
      <c r="BS3" s="406">
        <f>ROUND(SUMIFS(BS$4:BS$54,$A$4:$A$54,$A$3)*100,0)</f>
        <v>60</v>
      </c>
      <c r="BT3" s="406">
        <f>ROUND(SUMIFS(BT$4:BT$54,$A$4:$A$54,$A$3)*100,0)</f>
        <v>58</v>
      </c>
      <c r="BU3" s="406">
        <f t="shared" ref="BU3:CH3" si="7">ROUND(SUMIFS(BU$4:BU$54,$A$4:$A$54,$A$3)*100,0)</f>
        <v>67</v>
      </c>
      <c r="BV3" s="406">
        <f t="shared" si="7"/>
        <v>77</v>
      </c>
      <c r="BW3" s="406">
        <f t="shared" si="7"/>
        <v>31</v>
      </c>
      <c r="BX3" s="406">
        <f t="shared" si="7"/>
        <v>41</v>
      </c>
      <c r="BY3" s="406">
        <f t="shared" si="7"/>
        <v>69</v>
      </c>
      <c r="BZ3" s="406">
        <f>ROUND(SUMIFS(BZ$4:BZ$54,$A$4:$A$54,$A$3)*100,0)</f>
        <v>68</v>
      </c>
      <c r="CA3" s="406">
        <f>ROUND(SUMIFS(CA$4:CA$54,$A$4:$A$54,$A$3)*100,0)</f>
        <v>100</v>
      </c>
      <c r="CB3" s="406">
        <f>ROUND(SUMIFS(CB$4:CB$54,$A$4:$A$54,$A$3)*100,0)</f>
        <v>100</v>
      </c>
      <c r="CC3" s="406">
        <f t="shared" si="7"/>
        <v>31</v>
      </c>
      <c r="CD3" s="406">
        <f t="shared" si="7"/>
        <v>41</v>
      </c>
      <c r="CE3" s="406">
        <f t="shared" si="7"/>
        <v>69</v>
      </c>
      <c r="CF3" s="406">
        <f t="shared" si="7"/>
        <v>68</v>
      </c>
      <c r="CG3" s="406">
        <f t="shared" si="7"/>
        <v>100</v>
      </c>
      <c r="CH3" s="406">
        <f t="shared" si="7"/>
        <v>100</v>
      </c>
      <c r="CI3" s="178">
        <f>SUMIFS(CI$4:CI$54, $A$4:$A$54, $A$3)</f>
        <v>0</v>
      </c>
      <c r="CJ3" s="178">
        <f t="shared" ref="CJ3:CK3" si="8">SUMIFS(CJ$4:CJ$54, $A$4:$A$54, $A$3)</f>
        <v>0</v>
      </c>
      <c r="CK3" s="178">
        <f t="shared" si="8"/>
        <v>0</v>
      </c>
      <c r="CL3" s="178" t="str">
        <f>_xlfn.XLOOKUP($A$3,A4:A54,CL4:CL54,0,0,1)</f>
        <v>FALSE</v>
      </c>
      <c r="CM3" s="178">
        <f>SUMIFS(CM$4:CM$54, $A$4:$A$54, $A$3)</f>
        <v>0</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7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AL</v>
      </c>
      <c r="C1" s="431">
        <f>SUM(C4:C87)</f>
        <v>109.03445777092242</v>
      </c>
      <c r="D1" s="431">
        <f t="shared" ref="D1:AG1" si="0">SUM(D4:D87)</f>
        <v>112.61516604051377</v>
      </c>
      <c r="E1" s="431">
        <f t="shared" si="0"/>
        <v>119.196633917828</v>
      </c>
      <c r="F1" s="431">
        <f t="shared" si="0"/>
        <v>124.43101208833301</v>
      </c>
      <c r="G1" s="431">
        <f t="shared" si="0"/>
        <v>123.29548411052158</v>
      </c>
      <c r="H1" s="431">
        <f t="shared" si="0"/>
        <v>132.01032615269764</v>
      </c>
      <c r="I1" s="431">
        <f t="shared" si="0"/>
        <v>137.95174174796929</v>
      </c>
      <c r="J1" s="431">
        <f t="shared" si="0"/>
        <v>135.46248209490054</v>
      </c>
      <c r="K1" s="431">
        <f t="shared" si="0"/>
        <v>138.36187875508784</v>
      </c>
      <c r="L1" s="431">
        <f t="shared" si="0"/>
        <v>140.62398160518373</v>
      </c>
      <c r="M1" s="431">
        <f t="shared" si="0"/>
        <v>147.27663173446879</v>
      </c>
      <c r="N1" s="431">
        <f t="shared" si="0"/>
        <v>139.59612044543496</v>
      </c>
      <c r="O1" s="431">
        <f t="shared" si="0"/>
        <v>145.61947771451048</v>
      </c>
      <c r="P1" s="431">
        <f t="shared" si="0"/>
        <v>146.94368771476528</v>
      </c>
      <c r="Q1" s="431">
        <f t="shared" si="0"/>
        <v>147.88342277832402</v>
      </c>
      <c r="R1" s="431">
        <f t="shared" si="0"/>
        <v>149.4759297945979</v>
      </c>
      <c r="S1" s="431">
        <f t="shared" si="0"/>
        <v>152.12673807256741</v>
      </c>
      <c r="T1" s="431">
        <f t="shared" si="0"/>
        <v>153.8237858630057</v>
      </c>
      <c r="U1" s="431">
        <f t="shared" si="0"/>
        <v>146.10349224859951</v>
      </c>
      <c r="V1" s="431">
        <f t="shared" si="0"/>
        <v>125.34272905616321</v>
      </c>
      <c r="W1" s="431">
        <f t="shared" si="0"/>
        <v>137.11222051291509</v>
      </c>
      <c r="X1" s="431">
        <f t="shared" si="0"/>
        <v>134.33506333853842</v>
      </c>
      <c r="Y1" s="431">
        <f t="shared" si="0"/>
        <v>126.5715083490592</v>
      </c>
      <c r="Z1" s="431">
        <f t="shared" si="0"/>
        <v>125.19199249750392</v>
      </c>
      <c r="AA1" s="431">
        <f t="shared" si="0"/>
        <v>128.03262350617379</v>
      </c>
      <c r="AB1" s="431">
        <f t="shared" si="0"/>
        <v>124.40897562501019</v>
      </c>
      <c r="AC1" s="431">
        <f t="shared" si="0"/>
        <v>118.75576859302832</v>
      </c>
      <c r="AD1" s="431">
        <f t="shared" si="0"/>
        <v>112.5588954202784</v>
      </c>
      <c r="AE1" s="431">
        <f t="shared" si="0"/>
        <v>117.02222276014841</v>
      </c>
      <c r="AF1" s="431">
        <f t="shared" si="0"/>
        <v>111.08495030569121</v>
      </c>
      <c r="AG1" s="431">
        <f t="shared" si="0"/>
        <v>104.18968886229882</v>
      </c>
      <c r="AH1" s="431">
        <f>SUM(AH4:AH87)</f>
        <v>115.7426599346296</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435" t="s">
        <v>2220</v>
      </c>
      <c r="B5" s="408" t="s">
        <v>4123</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435" t="s">
        <v>2220</v>
      </c>
      <c r="B6" s="408" t="s">
        <v>4127</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435" t="s">
        <v>2220</v>
      </c>
      <c r="B7" s="408" t="s">
        <v>4129</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435" t="s">
        <v>2220</v>
      </c>
      <c r="B8" s="408" t="s">
        <v>4131</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435" t="s">
        <v>2220</v>
      </c>
      <c r="B9" s="408" t="s">
        <v>4141</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435" t="s">
        <v>2220</v>
      </c>
      <c r="B10" s="408" t="s">
        <v>4150</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435" t="s">
        <v>2220</v>
      </c>
      <c r="B11" s="408" t="s">
        <v>4145</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435" t="s">
        <v>2220</v>
      </c>
      <c r="B12" s="408" t="s">
        <v>4156</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435" t="s">
        <v>2220</v>
      </c>
      <c r="B13" s="408" t="s">
        <v>4160</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435" t="s">
        <v>2220</v>
      </c>
      <c r="B14" s="408" t="s">
        <v>4178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435" t="s">
        <v>2220</v>
      </c>
      <c r="B17" s="408" t="s">
        <v>4158</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435" t="s">
        <v>2220</v>
      </c>
      <c r="B18" s="408" t="s">
        <v>4174</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435" t="s">
        <v>2220</v>
      </c>
      <c r="B22" s="408" t="s">
        <v>4154</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435" t="s">
        <v>2220</v>
      </c>
      <c r="B23" s="408" t="s">
        <v>4166</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4152</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435" t="s">
        <v>2220</v>
      </c>
      <c r="B26" s="408" t="s">
        <v>4186</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435" t="s">
        <v>2220</v>
      </c>
      <c r="B27" s="408" t="s">
        <v>4184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435" t="s">
        <v>2220</v>
      </c>
      <c r="B29" s="408" t="s">
        <v>4147</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435" t="s">
        <v>2220</v>
      </c>
      <c r="B30" s="408" t="s">
        <v>4191</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435" t="s">
        <v>2220</v>
      </c>
      <c r="B33" s="408" t="s">
        <v>4168</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36">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0.119950617962</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36">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36">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4162</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2024-08-08T20:30:32Z</dcterms:modified>
</cp:coreProperties>
</file>