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Alabama\AL-EPS\"/>
    </mc:Choice>
  </mc:AlternateContent>
  <xr:revisionPtr revIDLastSave="0" documentId="13_ncr:1_{A18EA241-988B-4918-8071-14196031EB35}"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<sst xmlns="http://schemas.openxmlformats.org/spreadsheetml/2006/main" count="32060" uniqueCount="2370">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</sst>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Alabama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6.0785186757677598</v>
      </c>
      <c r="C7" s="118">
        <f>D28</f>
        <v>7.6132600000000004</v>
      </c>
      <c r="D7" s="75">
        <v>0.06</v>
      </c>
      <c r="E7" s="75">
        <v>0.02</v>
      </c>
      <c r="F7" s="117">
        <f t="shared" si="0"/>
        <v>7.1564643999999999</v>
      </c>
      <c r="G7" s="117">
        <f t="shared" si="0"/>
        <v>7.4609947999999999</v>
      </c>
      <c r="H7" s="69"/>
      <c r="I7" s="76">
        <f t="shared" si="1"/>
        <v>-0.17733691080517877</v>
      </c>
      <c r="J7" s="76">
        <f t="shared" si="3"/>
        <v>-0.22743635381816496</v>
      </c>
      <c r="K7" s="69" t="str">
        <f t="shared" si="2"/>
        <v>In a scenario limiting global warming to 1.5 °C, Alabama would need to cut its agriculture emissions by -23 to -18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Alabama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5.2008180013742411</v>
      </c>
      <c r="C9" s="118">
        <f>C28</f>
        <v>1.59965</v>
      </c>
      <c r="D9" s="75">
        <v>0.06</v>
      </c>
      <c r="E9" s="75">
        <v>0.02</v>
      </c>
      <c r="F9" s="117">
        <f t="shared" si="0"/>
        <v>1.503671</v>
      </c>
      <c r="G9" s="117">
        <f t="shared" si="0"/>
        <v>1.5676570000000001</v>
      </c>
      <c r="H9" s="69"/>
      <c r="I9" s="76">
        <f t="shared" si="1"/>
        <v>0.71087798119398204</v>
      </c>
      <c r="J9" s="76">
        <f t="shared" si="3"/>
        <v>0.69857491656393877</v>
      </c>
      <c r="K9" s="69" t="str">
        <f t="shared" si="2"/>
        <v>In a scenario limiting global warming to 1.5 °C, Alabama would need to cut its waste emissions by 70 to 71 percent of 2005 levels.</v>
      </c>
      <c r="L9" s="69"/>
      <c r="M9" s="69"/>
      <c r="N9" s="69"/>
      <c r="O9" s="69"/>
      <c r="P9" s="69"/>
      <c r="Q9" s="69"/>
      <c r="R9" s="69"/>
      <c r="S9" s="69"/>
      <c r="T9" s="69"/>
      <c r="U9" s="69"/>
      <c r="V9" s="69"/>
      <c r="W9" s="69"/>
      <c r="X9" s="69"/>
      <c r="Y9" s="69"/>
      <c r="Z9" s="69"/>
    </row>
    <row r="10" spans="1:26" ht="14.5" x14ac:dyDescent="0.35">
      <c r="A10" s="73" t="s">
        <v>1864</v>
      </c>
      <c r="B10" s="119">
        <f>SUM(B3:B9)</f>
        <v>4.8409766771420006</v>
      </c>
      <c r="C10" s="119">
        <f>SUM(C3:C9)</f>
        <v>60.091929999999991</v>
      </c>
      <c r="D10" s="76">
        <f>1-F10/$C10</f>
        <v>0.52651809652311032</v>
      </c>
      <c r="E10" s="76">
        <f>1-G10/$C10</f>
        <v>0.37781239843686165</v>
      </c>
      <c r="F10" s="117">
        <f>SUM(F3:F9)</f>
        <v>28.452441400000005</v>
      </c>
      <c r="G10" s="117">
        <f>SUM(G3:G9)</f>
        <v>37.388453799999994</v>
      </c>
      <c r="H10" s="171">
        <f>IFERROR(B10*(1-'Unique State Inputs'!A$8),"")</f>
        <v>2.6625371724281006</v>
      </c>
      <c r="I10" s="76">
        <f t="shared" si="1"/>
        <v>-4.8774175745043378</v>
      </c>
      <c r="J10" s="76">
        <f t="shared" si="3"/>
        <v>-6.7233286366653724</v>
      </c>
      <c r="K10" s="69" t="str">
        <f t="shared" si="2"/>
        <v>In a scenario limiting global warming to 1.5 °C, Alabama would need to cut its total (including land use) emissions by -672 to -488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11.279336677142002</v>
      </c>
      <c r="C11" s="119">
        <f>SUM(C3:C9)-C8</f>
        <v>66.530289999999994</v>
      </c>
      <c r="D11" s="76">
        <f>1-F11/$C11</f>
        <v>0.47556516888773503</v>
      </c>
      <c r="E11" s="76">
        <f>1-G11/$C11</f>
        <v>0.34125022151564344</v>
      </c>
      <c r="F11" s="117">
        <f>F10-F8</f>
        <v>34.890801400000008</v>
      </c>
      <c r="G11" s="117">
        <f>G10-G8</f>
        <v>43.826813799999996</v>
      </c>
      <c r="H11" s="171">
        <f>IFERROR(B11*(1-'Unique State Inputs'!A$8),"")</f>
        <v>6.2036351724281014</v>
      </c>
      <c r="I11" s="76">
        <f t="shared" si="1"/>
        <v>-2.0933380569007682</v>
      </c>
      <c r="J11" s="76">
        <f t="shared" si="3"/>
        <v>-2.8855843259663199</v>
      </c>
      <c r="K11" s="69" t="str">
        <f t="shared" si="2"/>
        <v>In a scenario limiting global warming to 1.5 °C, Alabama would need to cut its total (excluding land use) emissions by -289 to -209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Alabama, the share of electricity among fuels used for heating in urban, residential buildings will fall from 4% to 4%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Alabama, the share of electricity among fuels used for heating in urban, residential buildings will fall from 4% to 4%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Alabama, the share of electricity among fuels used by appliances in urban, residential buildings will fall from 57.5% to 44.5%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Alabama, the share of electricity among fuels used by appliances in urban, residential buildings will fall from 57.5% to 44.5%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Alabama, the share of electricity among fuels used for heating in rural, residential buildings will fall from 4% to 4%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Alabama, the share of electricity among fuels used for heating in rural, residential buildings will fall from 4% to 4%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57.5% to 44.5%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57.5% to 44.5%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Alabama, the share of electricity among fuels used for heating in commercial buildings will fall from 0.7% to 0.7%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Alabama, the share of electricity among fuels used for heating in commercial buildings will fall from 0.7% to 0.7%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Alabama, the share of electricity among fuels used by appliances in commercial buildings will fall from 44.9% to 26.9%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Alabama, the share of electricity among fuels used by appliances in commercial buildings will fall from 44.9% to 26.9%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Alabama, the share of electricity among fuels used by other components in commercial buildings will fall from 66% to 80.2%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Alabama, the share of electricity among fuels used by other components in commercial buildings will fall from 66% to 80.2%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Alabama.//**Natural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Alabama.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Alabama.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Alabama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Alabama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Alabama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Alabama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Alabama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Alabama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Alabama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Alabama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Alabama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Alabama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Alabama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Alabama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Alabama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Alabama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Alabama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Alabama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Alabama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Alabama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Alabama, a 100% setting provides for an additional 8960 MW of demand response capacity in 2050 (on top of a BAU quantity of 2899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Alabama, a 100% setting provides for an additional 8960 MW of demand response capacity in 2050 (on top of a BAU quantity of 2899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8960 MW of demand response capacity in 2050 (on top of a BAU quantity of 2899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Alabama will retire 1617 MW of coal by 2050. Alabama currently has 5284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Alabama will retire 1617 MW of coal by 2050. Alabama currently has 5284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Alabama will retire 0 MW of gas non-peaking plants by 2050. Alabama currently has 9664MW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Alabama will retire 0 MW of gas non-peaking plants by 2050. Alabama currently has 9664MW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Alabama will retire 0 MW of nuclear capacity by 2050. Alabama currently has 5525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Alabama will retire 0 MW of nuclear capacity by 2050. Alabama currently has 5525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Alabama will retire 114 MW of biomass capacity by 2050. Alabama currently has 6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Alabama will retire 0 MW of petroleum capacity by 2050. Alabama currently has 43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Alabama will retire 3 MW of natural gas peaker capacity by 2050. Alabama currently has 4334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Alabama will retire 3 MW of natural gas peaker capacity by 2050. Alabama currently has 4334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Alabama will retire 0 MW of natural gas peaker capacity by 2050. Alabama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Alabama will retire 0 MW of natural gas peaker capacity by 2050. Alabama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c r="U255" s="305" t="str">
        <f>N255&amp;O255&amp;P255&amp;T255</f>
        <v>**Description:** This policy causes grid-scale electricity storage from chemical batteries to increase above the amount predicted in the BAU Scenario. // **Guidance for setting values: **In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Alabama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**Alabama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Alabama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**Alabama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Alabama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**Alabama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122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122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Alabama.//**Natural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Alabama.//**Natural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Alabama.//**Natural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Alabama.//**Natural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Alabama.//**Natural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Alabama.//**Natural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Alabama.//**Natural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Alabama.//**Natural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Alabama.//**Natural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Alabama.//**Natural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Alabama.//**Natural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Alabama.//**Natural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Alabama.//**Natural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Alabama.//**Natural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Alabama.//**Natural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Alabama.//**Natural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8960 MW of demand response capacity in 2050 (on top of a BAU quantity of 2899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fall from 4% to 4% through 2050.//**Urban Residential Appliances: **In the BAU case, in Alabama, the share of electricity among fuels used by appliances in urban, residential buildings will fall from 57.5% to 44.5% through 2050.//**Urban Residential Other Components: ** In the BAU case, the share of electricity among fuels used by other components in urban, residential buildings is 100%.//**Rural Residential Heating: **In the BAU case, in Alabama, the share of electricity among fuels used for heating in rural, residential buildings will fall from 4% to 4% through 2050.//**Rural Residential Appliances: **In the BAU case, in , the share of electricity among fuels used by appliances in rural, residential buildings will fall from 57.5% to 44.5% through 2050.//**Rural Residential Other Components: **In the United States, the share of electricity among fuels used by other components in urban, residential buildings is 100%.//**Commercial Heating: **In the BAU case, in Alabama, the share of electricity among fuels used for heating in commercial buildings will fall from 0.7% to 0.7% through 2050.//**Commercial Appliances: **In the BAU case, in Alabama, the share of electricity among fuels used by appliances in commercial buildings will fall from 44.9% to 26.9% through 2050.//**Commercial Other Components: **In the BAU case, in the Alabama, the share of electricity among fuels used by other components in commercial buildings will fall from 66% to 80.2%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Alabama.//**Natural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8960 MW of demand response capacity in 2050 (on top of a BAU quantity of 2899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Alabama will retire 1617 MW of coal by 2050. Alabama currently has 5284 MW of coal capacity.//**Natural Gas Nonpeaker : **The EIA projects that Alabama will retire 0 MW of gas non-peaking plants by 2050. Alabama currently has 9664MW of natural gas non-peaking capacity.//**Nuclear : **The EIA projects that Alabama will retire 0 MW of nuclear capacity by 2050. Alabama currently has 5525 MW of nuclear capacity.//**Natural Gas Peaker : **The EIA projects that Alabama will retire 3 MW of natural gas peaker capacity by 2050. Alabama currently has 4334 MW of natural gas peaker capacity.//**Lignite : **The EIA projects that Alabama will retire 0 MW of natural gas peaker capacity by 2050. Alabama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**Alabama does not have a capacity construction subsidy for onshore wind. However, the Investment Tax Credit, a similar program for solar power, covers 30% of system costs through 2019, with declining amounts thereafter.//**Solar PV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**Alabama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417 EV charging outlets, approximately 8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Alabama, the share of electricity among fuels used for heating in urban, residential buildings will fall from 4% to 4%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Alabama, the share of electricity among fuels used by appliances in urban, residential buildings will fall from 57.5% to 44.5%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Alabama, the share of electricity among fuels used for heating in rural, residential buildings will fall from 4% to 4%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57.5% to 44.5%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Alabama, the share of electricity among fuels used for heating in commercial buildings will fall from 0.7% to 0.7%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Alabama, the share of electricity among fuels used by appliances in commercial buildings will fall from 44.9% to 26.9%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Alabama, the share of electricity among fuels used by other components in commercial buildings will fall from 66% to 80.2%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Alabama.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includingAlabama.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8960 MW of demand response capacity in 2050 (on top of a BAU quantity of 2899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Alabama will retire 1617 MW of coal by 2050. Alabama currently has 5284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Alabama will retire 0 MW of gas non-peaking plants by 2050. Alabama currently has 9664MW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Alabama will retire 0 MW of nuclear capacity by 2050. Alabama currently has 5525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Alabama will retire 114 MW of biomass capacity by 2050. Alabama currently has 6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Alabama will retire 114 MW of biomass capacity by 2050. Alabama currently has 6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Alabama will retire 0 MW of petroleum capacity by 2050. Alabama currently has 43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Alabama will retire 3 MW of natural gas peaker capacity by 2050. Alabama currently has 4334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Alabama will retire 0 MW of natural gas peaker capacity by 2050. Alabama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Alabama had about 1 of grid battery storage.  The BAU scenario is based on EIA AEO data and sees grid battery capacity reach 1084 by 2050.  The additional potential is based on NREL's Renewable Electricity Futures Study (80% RE-ITI (2014) scenario) and suggests Alabama could reach 13806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Alabama</v>
      </c>
      <c r="B6" s="145">
        <f>SUMIFS(B7:B57,$A7:$A57,$A$6)</f>
        <v>417</v>
      </c>
      <c r="C6" s="145">
        <f>SUMIFS(C7:C57,$A7:$A57,$A$6)</f>
        <v>4911278</v>
      </c>
      <c r="D6" s="145">
        <f>ROUND(SUMIFS(D7:D57,$A7:$A57,$A$6),2)</f>
        <v>8.49</v>
      </c>
      <c r="E6" s="145">
        <f t="shared" ref="E6:L6" si="0">SUMIFS(E7:E57,$A7:$A57,$A$6)</f>
        <v>0</v>
      </c>
      <c r="F6" s="145">
        <f t="shared" si="0"/>
        <v>0</v>
      </c>
      <c r="G6" s="145">
        <f t="shared" si="0"/>
        <v>0</v>
      </c>
      <c r="H6" s="145">
        <f t="shared" si="0"/>
        <v>0</v>
      </c>
      <c r="I6" s="145">
        <f t="shared" si="0"/>
        <v>0</v>
      </c>
      <c r="J6" s="145">
        <f t="shared" si="0"/>
        <v>44550279</v>
      </c>
      <c r="K6" s="145">
        <f t="shared" si="0"/>
        <v>0</v>
      </c>
      <c r="L6" s="145">
        <f t="shared" si="0"/>
        <v>44588032</v>
      </c>
      <c r="M6" s="145">
        <f>ROUND(SUMIFS(M7:M57,$A7:$A57,$A$6)*100,0)</f>
        <v>0</v>
      </c>
      <c r="N6" s="145">
        <f>ROUND(SUMIFS(N7:N57,$A7:$A57,$A$6)*100,0)</f>
        <v>0</v>
      </c>
      <c r="O6" s="145">
        <f t="shared" ref="O6:AM6" si="1">ROUND(SUMIFS(O7:O57,$A7:$A57,$A$6),0)</f>
        <v>6061</v>
      </c>
      <c r="P6" s="145">
        <f t="shared" si="1"/>
        <v>2899</v>
      </c>
      <c r="Q6" s="145">
        <f t="shared" si="1"/>
        <v>1617</v>
      </c>
      <c r="R6" s="145">
        <f t="shared" si="1"/>
        <v>0</v>
      </c>
      <c r="S6" s="145">
        <f t="shared" si="1"/>
        <v>0</v>
      </c>
      <c r="T6" s="145">
        <f t="shared" si="1"/>
        <v>114</v>
      </c>
      <c r="U6" s="145">
        <f t="shared" si="1"/>
        <v>0</v>
      </c>
      <c r="V6" s="145">
        <f t="shared" si="1"/>
        <v>3</v>
      </c>
      <c r="W6" s="145">
        <f t="shared" si="1"/>
        <v>0</v>
      </c>
      <c r="X6" s="145">
        <f t="shared" si="1"/>
        <v>5284</v>
      </c>
      <c r="Y6" s="145">
        <f t="shared" si="1"/>
        <v>9664</v>
      </c>
      <c r="Z6" s="145">
        <f t="shared" si="1"/>
        <v>5525</v>
      </c>
      <c r="AA6" s="145">
        <f t="shared" si="1"/>
        <v>3292</v>
      </c>
      <c r="AB6" s="145">
        <f t="shared" si="1"/>
        <v>0</v>
      </c>
      <c r="AC6" s="145">
        <f t="shared" si="1"/>
        <v>194</v>
      </c>
      <c r="AD6" s="145">
        <f t="shared" si="1"/>
        <v>0</v>
      </c>
      <c r="AE6" s="145">
        <f t="shared" si="1"/>
        <v>6</v>
      </c>
      <c r="AF6" s="145">
        <f t="shared" si="1"/>
        <v>0</v>
      </c>
      <c r="AG6" s="145">
        <f t="shared" si="1"/>
        <v>43</v>
      </c>
      <c r="AH6" s="145">
        <f t="shared" si="1"/>
        <v>4334</v>
      </c>
      <c r="AI6" s="145">
        <f t="shared" si="1"/>
        <v>0</v>
      </c>
      <c r="AJ6" s="145">
        <f t="shared" si="1"/>
        <v>0</v>
      </c>
      <c r="AK6" s="145">
        <f t="shared" si="1"/>
        <v>0</v>
      </c>
      <c r="AL6" s="145">
        <f t="shared" si="1"/>
        <v>0</v>
      </c>
      <c r="AM6" s="145">
        <f t="shared" si="1"/>
        <v>0</v>
      </c>
      <c r="AN6" s="380">
        <f>ROUND(SUMIFS(AN7:AN57,$A7:$A57,$A$6),)</f>
        <v>1084</v>
      </c>
      <c r="AO6" s="145">
        <f t="shared" ref="AO6:AP6" si="2">ROUND(SUMIFS(AO7:AO57,$A7:$A57,$A$6),)</f>
        <v>13806</v>
      </c>
      <c r="AP6" s="145">
        <f t="shared" si="2"/>
        <v>1</v>
      </c>
      <c r="AQ6" s="145">
        <f>ROUND(SUMIFS(AQ7:AQ57,$A7:$A57,$A$6),0)</f>
        <v>122</v>
      </c>
      <c r="AR6" s="146">
        <f>SUMIFS(AR7:AR57,$A7:$A57,$A$6)</f>
        <v>0.70579705673649462</v>
      </c>
      <c r="AS6" s="145">
        <f>ROUND(SUMIFS(AS7:AS57,$A7:$A57,$A$6),0)</f>
        <v>2158</v>
      </c>
      <c r="AT6" s="145">
        <f>ROUND(SUMIFS(AT7:AT57,$A7:$A57,$A$6),0)</f>
        <v>2899</v>
      </c>
      <c r="AU6" s="145">
        <f>ROUND(SUMIFS(AU7:AU57,$A7:$A57,$A$6),0)</f>
        <v>8960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AL</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AL</v>
      </c>
      <c r="D77" s="93">
        <v>2019</v>
      </c>
      <c r="E77" s="93">
        <v>2050</v>
      </c>
    </row>
    <row r="78" spans="1:40" ht="16" customHeight="1" x14ac:dyDescent="0.35">
      <c r="B78" s="93" t="s">
        <v>2056</v>
      </c>
      <c r="C78" s="93" t="s">
        <v>496</v>
      </c>
      <c r="D78" s="93" cm="1">
        <f t="array" ref="D78">ROUND(INDEX($B$95:$H$845,MATCH(1,($C78=$E$95:$E$845)*($B78=$F$95:$F$845)*($C$77=$B$95:$B$845),0),MATCH(D$77,$B$95:$H$95,0))*100,1)</f>
        <v>4</v>
      </c>
      <c r="E78" s="165" cm="1">
        <f t="array" ref="E78">ROUND(INDEX($B$95:$H$845,MATCH(1,($C78=$E$95:$E$845)*($B78=$F$95:$F$845)*($C$77=$B$95:$B$845),0),MATCH(E$77,$B$95:$H$95,0))*100,1)</f>
        <v>4</v>
      </c>
    </row>
    <row r="79" spans="1:40" ht="16" customHeight="1" x14ac:dyDescent="0.35">
      <c r="B79" s="165" t="s">
        <v>2056</v>
      </c>
      <c r="C79" s="93" t="s">
        <v>2055</v>
      </c>
      <c r="D79" s="165" cm="1">
        <f t="array" ref="D79">ROUND(INDEX($B$95:$H$845,MATCH(1,($C79=$E$95:$E$845)*($B79=$F$95:$F$845)*($C$77=$B$95:$B$845),0),MATCH(D$77,$B$95:$H$95,0))*100,1)</f>
        <v>57.5</v>
      </c>
      <c r="E79" s="165" cm="1">
        <f t="array" ref="E79">ROUND(INDEX($B$95:$H$845,MATCH(1,($C79=$E$95:$E$845)*($B79=$F$95:$F$845)*($C$77=$B$95:$B$845),0),MATCH(E$77,$B$95:$H$95,0))*100,1)</f>
        <v>44.5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4</v>
      </c>
      <c r="E81" s="165" cm="1">
        <f t="array" ref="E81">ROUND(INDEX($B$95:$H$845,MATCH(1,($C81=$E$95:$E$845)*($B81=$F$95:$F$845)*($C$77=$B$95:$B$845),0),MATCH(E$77,$B$95:$H$95,0))*100,1)</f>
        <v>4</v>
      </c>
    </row>
    <row r="82" spans="2:26" ht="16" customHeight="1" x14ac:dyDescent="0.35">
      <c r="B82" s="165" t="s">
        <v>2053</v>
      </c>
      <c r="C82" s="165" t="s">
        <v>2055</v>
      </c>
      <c r="D82" s="165" cm="1">
        <f t="array" ref="D82">ROUND(INDEX($B$95:$H$845,MATCH(1,($C82=$E$95:$E$845)*($B82=$F$95:$F$845)*($C$77=$B$95:$B$845),0),MATCH(D$77,$B$95:$H$95,0))*100,1)</f>
        <v>57.5</v>
      </c>
      <c r="E82" s="165" cm="1">
        <f t="array" ref="E82">ROUND(INDEX($B$95:$H$845,MATCH(1,($C82=$E$95:$E$845)*($B82=$F$95:$F$845)*($C$77=$B$95:$B$845),0),MATCH(E$77,$B$95:$H$95,0))*100,1)</f>
        <v>44.5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AL</v>
      </c>
    </row>
    <row r="84" spans="2:26" ht="16" customHeight="1" x14ac:dyDescent="0.35">
      <c r="B84" s="93" t="s">
        <v>2057</v>
      </c>
      <c r="C84" s="165" t="s">
        <v>496</v>
      </c>
      <c r="D84" s="165" cm="1">
        <f t="array" ref="D84">ROUND(INDEX($B$95:$H$845,MATCH(1,($C84=$E$95:$E$845)*($B84=$F$95:$F$845)*($C$77=$B$95:$B$845),0),MATCH(D$77,$B$95:$H$95,0))*100,1)</f>
        <v>0.7</v>
      </c>
      <c r="E84" s="165" cm="1">
        <f t="array" ref="E84">ROUND(INDEX($B$95:$H$845,MATCH(1,($C84=$E$95:$E$845)*($B84=$F$95:$F$845)*($C$77=$B$95:$B$845),0),MATCH(E$77,$B$95:$H$95,0))*100,1)</f>
        <v>0.7</v>
      </c>
    </row>
    <row r="85" spans="2:26" ht="16" customHeight="1" x14ac:dyDescent="0.35">
      <c r="B85" s="165" t="s">
        <v>2057</v>
      </c>
      <c r="C85" s="165" t="s">
        <v>2055</v>
      </c>
      <c r="D85" s="165" cm="1">
        <f t="array" ref="D85">ROUND(INDEX($B$95:$H$845,MATCH(1,($C85=$E$95:$E$845)*($B85=$F$95:$F$845)*($C$77=$B$95:$B$845),0),MATCH(D$77,$B$95:$H$95,0))*100,1)</f>
        <v>44.9</v>
      </c>
      <c r="E85" s="165" cm="1">
        <f t="array" ref="E85">ROUND(INDEX($B$95:$H$845,MATCH(1,($C85=$E$95:$E$845)*($B85=$F$95:$F$845)*($C$77=$B$95:$B$845),0),MATCH(E$77,$B$95:$H$95,0))*100,1)</f>
        <v>26.9</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66</v>
      </c>
      <c r="E86" s="165" cm="1">
        <f t="array" ref="E86">ROUND(INDEX($B$95:$H$845,MATCH(1,($C86=$E$95:$E$845)*($B86=$F$95:$F$845)*($C$77=$B$95:$B$845),0),MATCH(E$77,$B$95:$H$95,0))*100,1)</f>
        <v>80.2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Alabama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Alabama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Alabama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6.0785186757677598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-54.651095819949703</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5.2008180013742411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-43.371759142807704</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11.279336677141998</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2021-09-30T18:09:36Z</dcterms:modified>
</cp:coreProperties>
</file>