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todd/eps/eps-alabama/"/>
    </mc:Choice>
  </mc:AlternateContent>
  <xr:revisionPtr revIDLastSave="0" documentId="13_ncr:1_{1BF4BC65-8C2D-FC4A-819C-13A4F2566B31}" xr6:coauthVersionLast="47" xr6:coauthVersionMax="47" xr10:uidLastSave="{00000000-0000-0000-0000-000000000000}"/>
  <bookViews>
    <workbookView xWindow="0" yWindow="500" windowWidth="29040" windowHeight="17520"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<sst xmlns="http://schemas.openxmlformats.org/spreadsheetml/2006/main" count="30727" uniqueCount="2651">
  <si>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</si>
  <si>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</si>
  <si>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</si>
  <si>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</si>
  <si>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</si>
  <si>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</si>
  <si>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</si>
  <si>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</si>
  <si>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</si>
  <si>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</si>
  <si>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</si>
  <si>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</si>
  <si>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</si>
  <si>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</si>
  <si>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</si>
  <si>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</si>
  <si>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</si>
  <si>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</si>
  <si>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</si>
  <si>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</si>
  <si>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</si>
  <si>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</si>
  <si>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</si>
  <si>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</si>
  <si>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</si>
  <si>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</si>
  <si>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</si>
  <si>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</si>
  <si>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</si>
  <si>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</si>
  <si>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</si>
  <si>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</si>
  <si>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</si>
  <si>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</si>
  <si>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</si>
  <si>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</si>
  <si>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</si>
  <si>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</si>
  <si>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</si>
  <si>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</si>
  <si>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</si>
  <si>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</si>
  <si>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</si>
  <si>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</si>
  <si>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</si>
  <si>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</si>
  <si>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</si>
  <si>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</si>
  <si>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</si>
  <si>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</si>
  <si>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</si>
  <si>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</si>
  <si>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</si>
  <si>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</si>
  <si>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</si>
  <si>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</si>
  <si>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</si>
  <si>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</si>
  <si>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</si>
  <si>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</si>
  <si>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</si>
  <si>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</si>
  <si>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</si>
  <si>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</si>
  <si>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</si>
  <si>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</si>
  <si>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</si>
  <si>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</si>
  <si>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</si>
  <si>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</si>
  <si>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</si>
  <si>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</si>
  <si>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</si>
  <si>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</si>
  <si>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</si>
  <si>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</si>
  <si>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</si>
  <si>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</si>
  <si>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</si>
  <si>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</si>
  <si>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</si>
  <si>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</si>
  <si>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</si>
  <si>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</si>
  <si>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</si>
  <si>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</si>
  <si>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</si>
  <si>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</si>
  <si>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</si>
  <si>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</si>
  <si>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</si>
  <si>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</si>
  <si>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</si>
  <si>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</si>
  <si>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</si>
  <si>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</si>
  <si>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</si>
  <si>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</si>
  <si>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</si>
  <si>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</si>
  <si>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</si>
  <si>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</si>
  <si>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</si>
  <si>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</si>
  <si>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</si>
  <si>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</si>
  <si>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</si>
  <si>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</si>
  <si>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</si>
  <si>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</si>
  <si>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</si>
  <si>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</si>
  <si>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</si>
  <si>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</si>
  <si>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</si>
  <si>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</si>
  <si>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</si>
  <si>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</si>
  <si>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</si>
  <si>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</si>
  <si>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</si>
  <si>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</si>
  <si>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</si>
  <si>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</si>
  <si>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</si>
  <si>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</si>
  <si>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</si>
  <si>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</si>
  <si>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</si>
  <si>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</si>
  <si>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</si>
  <si>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</si>
  <si>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</si>
  <si>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</si>
  <si>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</si>
  <si>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</si>
  <si>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</si>
  <si>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</si>
  <si>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</si>
  <si>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</si>
  <si>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</si>
  <si>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</si>
  <si>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</si>
  <si>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</si>
  <si>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</si>
  <si>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</si>
  <si>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</si>
  <si>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</si>
  <si>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</si>
  <si>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</si>
  <si>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</si>
  <si>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</si>
  <si>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</si>
  <si>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</si>
  <si>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</si>
  <si>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</si>
  <si>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</si>
  <si>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</si>
  <si>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</si>
  <si>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</si>
  <si>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</si>
  <si>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</si>
  <si>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</si>
  <si>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</si>
  <si>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</si>
  <si>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</si>
  <si>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</si>
  <si>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</si>
  <si>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</si>
  <si>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</si>
  <si>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</si>
  <si>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</si>
  <si>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</si>
  <si>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</si>
  <si>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</si>
  <si>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</si>
  <si>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</si>
  <si>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</si>
  <si>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</si>
  <si>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</si>
  <si>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</si>
  <si>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</si>
  <si>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</si>
  <si>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</si>
  <si>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</si>
  <si>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</si>
  <si>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</si>
  <si>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</si>
  <si>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</si>
  <si>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</si>
  <si>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</si>
  <si>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</si>
  <si>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</si>
  <si>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</si>
  <si>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</si>
  <si>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</si>
  <si>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</si>
  <si>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</si>
  <si>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</si>
  <si>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</si>
  <si>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</si>
  <si>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</si>
  <si>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</si>
  <si>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</si>
  <si>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</si>
  <si>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</si>
  <si>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</si>
  <si>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</si>
  <si>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</si>
  <si>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</si>
  <si>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</si>
  <si>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</si>
  <si>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</si>
  <si>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</si>
  <si>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</si>
  <si>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</si>
  <si>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</si>
  <si>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</si>
  <si>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</si>
  <si>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</si>
  <si>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</si>
  <si>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</si>
  <si>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</si>
  <si>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</si>
  <si>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</si>
  <si>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</si>
  <si>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</si>
  <si>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</si>
  <si>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</si>
  <si>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</si>
  <si>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</si>
  <si>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</si>
  <si>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</si>
  <si>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</si>
  <si>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</si>
  <si>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</si>
  <si>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</si>
  <si>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</si>
  <si>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</si>
  <si>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</si>
  <si>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</si>
  <si>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</si>
  <si>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</si>
  <si>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</si>
  <si>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</si>
  <si>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</si>
  <si>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</si>
  <si>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</si>
  <si>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</si>
  <si>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</si>
  <si>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</si>
  <si>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</si>
  <si>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</si>
  <si>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</si>
  <si>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</si>
  <si>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</si>
  <si>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</si>
  <si>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</si>
  <si>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</si>
  <si>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</si>
  <si>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</si>
  <si>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</si>
  <si>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</si>
  <si>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</si>
  <si>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</si>
  <si>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</si>
  <si>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</si>
  <si>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</si>
  <si>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</si>
  <si>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</si>
  <si>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</si>
  <si>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</si>
  <si>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</si>
  <si>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</si>
  <si>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</si>
  <si>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</si>
  <si>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</si>
  <si>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</si>
  <si>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</si>
  <si>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</si>
  <si>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</si>
  <si>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</si>
  <si>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</si>
  <si>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</si>
  <si>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</si>
  <si>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</si>
  <si>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</si>
  <si>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</si>
  <si>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</si>
  <si>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</si>
  <si>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</si>
  <si>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</si>
  <si>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</si>
  <si>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</si>
  <si>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</si>
  <si>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</si>
  <si>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</si>
  <si>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</si>
  <si>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</si>
  <si>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</si>
  <si>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</si>
  <si>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</si>
  <si>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</si>
  <si>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</si>
  <si>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</si>
  <si>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</si>
  <si>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</si>
  <si>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</si>
  <si>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</si>
  <si>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</si>
  <si>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</si>
  <si>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</si>
  <si>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</si>
  <si>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</si>
  <si>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</si>
  <si>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</si>
  <si>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</si>
  <si>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</si>
  <si>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</si>
  <si>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</si>
  <si>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</si>
  <si>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</si>
  <si>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</si>
  <si>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</si>
  <si>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</si>
  <si>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</si>
  <si>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</si>
  <si>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</si>
  <si>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</si>
  <si>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</si>
  <si>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</si>
  <si>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</si>
  <si>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</si>
  <si>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</si>
  <si>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</si>
  <si>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</si>
  <si>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</si>
  <si>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</si>
  <si>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</si>
  <si>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</si>
  <si>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</si>
  <si>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</si>
  <si>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</si>
  <si>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</si>
  <si>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</si>
  <si>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</si>
  <si>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</si>
  <si>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</si>
  <si>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</si>
  <si>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</si>
  <si>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</si>
  <si>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</si>
  <si>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</si>
  <si>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</si>
  <si>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</si>
  <si>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</si>
  <si>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</si>
  <si>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</si>
  <si>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</si>
  <si>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</si>
  <si>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</si>
  <si>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</si>
  <si>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</si>
  <si>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</si>
  <si>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</si>
  <si>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</si>
  <si>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</si>
  <si>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</si>
  <si>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</si>
  <si>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</si>
  <si>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</si>
  <si>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</si>
  <si>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</si>
  <si>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</si>
  <si>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</si>
  <si>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</si>
  <si>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</si>
  <si>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</si>
  <si>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</si>
  <si>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</si>
  <si>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</si>
  <si>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</si>
  <si>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</si>
  <si>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</si>
  <si>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</si>
  <si>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</si>
  <si>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</si>
  <si>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</si>
  <si>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</si>
  <si>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</si>
  <si>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</si>
  <si>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</si>
  <si>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</si>
  <si>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</si>
  <si>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</si>
  <si>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</si>
  <si>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</si>
  <si>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</si>
  <si>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</si>
  <si>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</si>
  <si>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</si>
  <si>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</si>
  <si>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</si>
  <si>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</si>
  <si>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</si>
  <si>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</si>
  <si>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</si>
  <si>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</si>
  <si>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</si>
  <si>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</si>
  <si>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</si>
  <si>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</si>
  <si>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</si>
  <si>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</si>
  <si>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</si>
  <si>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</si>
  <si>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</si>
  <si>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</si>
  <si>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</si>
  <si>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</si>
  <si>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</si>
  <si>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</si>
  <si>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</si>
  <si>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</si>
  <si>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</si>
  <si>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</si>
  <si>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</si>
  <si>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</si>
  <si>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</si>
  <si>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</si>
  <si>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</si>
  <si>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</si>
  <si>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</si>
  <si>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</si>
  <si>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</si>
  <si>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</si>
  <si>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</si>
  <si>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</si>
  <si>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</si>
  <si>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</si>
  <si>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</si>
  <si>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</si>
  <si>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</si>
  <si>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</si>
  <si>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</si>
  <si>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</si>
  <si>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</si>
  <si>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</si>
  <si>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</si>
  <si>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</si>
  <si>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</si>
  <si>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</si>
  <si>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</si>
  <si>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</si>
  <si>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</si>
  <si>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</si>
  <si>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</si>
  <si>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</si>
  <si>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</si>
  <si>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</si>
  <si>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</si>
  <si>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</si>
  <si>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</si>
  <si>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</si>
  <si>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</si>
  <si>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</si>
  <si>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</si>
  <si>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</si>
  <si>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</si>
  <si>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</si>
  <si>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</si>
  <si>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</si>
  <si>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</si>
  <si>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</si>
  <si>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</si>
  <si>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</si>
  <si>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</si>
  <si>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</si>
  <si>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</si>
  <si>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</si>
  <si>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</si>
  <si>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</si>
  <si>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</si>
  <si>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</si>
  <si>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</si>
  <si>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</si>
  <si>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</si>
  <si>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</si>
  <si>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</si>
  <si>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</si>
  <si>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</si>
  <si>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</si>
  <si>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</si>
  <si>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</si>
  <si>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</si>
  <si>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</si>
  <si>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</si>
  <si>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</si>
  <si>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</si>
  <si>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</si>
  <si>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</si>
  <si>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</si>
  <si>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</si>
  <si>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</si>
  <si>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</si>
  <si>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</si>
  <si>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</si>
  <si>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</si>
  <si>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</si>
  <si>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</si>
  <si>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</si>
  <si>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</si>
  <si>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</si>
  <si>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</si>
  <si>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</si>
  <si>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</si>
  <si>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</si>
  <si>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</si>
  <si>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</si>
  <si>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</si>
  <si>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</si>
  <si>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</si>
  <si>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</si>
  <si>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</si>
  <si>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</si>
  <si>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</si>
  <si>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</si>
  <si>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</si>
  <si>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</si>
  <si>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</si>
  <si>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</si>
  <si>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</si>
  <si>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</si>
  <si>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</si>
  <si>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</si>
  <si>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</si>
  <si>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</si>
  <si>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</si>
  <si>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</si>
  <si>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</si>
  <si>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</si>
  <si>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</si>
  <si>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</si>
  <si>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</si>
  <si>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</si>
  <si>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</si>
  <si>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</si>
  <si>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</si>
  <si>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</si>
  <si>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</si>
  <si>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</si>
  <si>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</si>
  <si>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</si>
  <si>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</si>
  <si>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</si>
  <si>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</si>
  <si>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</si>
  <si>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</si>
  <si>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</si>
  <si>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</si>
  <si>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</si>
  <si>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</si>
  <si>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</si>
  <si>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</si>
  <si>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</si>
  <si>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</si>
  <si>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</si>
  <si>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</si>
  <si>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</si>
  <si>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</si>
  <si>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</si>
  <si>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</si>
  <si>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</si>
  <si>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</si>
  <si>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</si>
  <si>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</si>
  <si>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</si>
  <si>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</si>
  <si>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</si>
  <si>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</si>
  <si>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</si>
  <si>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</si>
  <si>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</si>
  <si>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</si>
  <si>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</si>
  <si>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</si>
  <si>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</si>
  <si>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</si>
  <si>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</si>
  <si>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</si>
  <si>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</si>
  <si>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</si>
  <si>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</si>
  <si>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</si>
  <si>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</si>
  <si>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</si>
  <si>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</si>
  <si>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</si>
  <si>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</si>
  <si>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</si>
  <si>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</si>
  <si>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</si>
  <si>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</si>
  <si>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</si>
  <si>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</si>
  <si>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</si>
  <si>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</si>
  <si>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</si>
  <si>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</si>
  <si>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</si>
  <si>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</si>
  <si>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</si>
  <si>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</si>
  <si>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</si>
  <si>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</si>
  <si>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</si>
  <si>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</si>
  <si>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</si>
  <si>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</si>
  <si>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</si>
  <si>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</si>
  <si>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</si>
  <si>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</si>
  <si>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</si>
  <si>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</si>
  <si>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</si>
  <si>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</si>
  <si>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</si>
  <si>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</si>
  <si>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</si>
  <si>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</si>
  <si>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</si>
  <si>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</si>
  <si>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</si>
  <si>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</si>
  <si>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</si>
  <si>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</si>
  <si>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</si>
  <si>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</si>
  <si>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</si>
  <si>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</si>
  <si>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</si>
  <si>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</si>
  <si>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</si>
  <si>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</si>
  <si>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</si>
  <si>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</si>
  <si>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</si>
  <si>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</si>
  <si>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</si>
  <si>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</si>
  <si>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</si>
  <si>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</si>
  <si>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</si>
  <si>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</si>
  <si>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</si>
  <si>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</si>
  <si>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</si>
  <si>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</si>
  <si>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</si>
  <si>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</si>
  <si>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</si>
  <si>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</si>
  <si>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</si>
  <si>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</si>
  <si>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</si>
  <si>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</si>
  <si>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</si>
  <si>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</si>
  <si>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</si>
  <si>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</si>
  <si>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</si>
  <si>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</si>
  <si>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</si>
  <si>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</si>
  <si>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</si>
  <si>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</si>
  <si>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</si>
  <si>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</si>
  <si>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</si>
  <si>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</si>
  <si>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</si>
  <si>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</si>
  <si>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</si>
  <si>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</si>
  <si>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</si>
  <si>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</si>
  <si>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</si>
  <si>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</si>
  <si>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</si>
  <si>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</si>
  <si>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</si>
  <si>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</si>
  <si>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</si>
  <si>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</si>
  <si>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</si>
  <si>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</si>
  <si>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</si>
  <si>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</si>
  <si>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</si>
  <si>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</si>
  <si>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</si>
  <si>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</si>
  <si>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</si>
  <si>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</si>
  <si>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</si>
  <si>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</si>
  <si>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</si>
  <si>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</si>
  <si>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</si>
  <si>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</si>
  <si>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</si>
  <si>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</si>
  <si>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</si>
  <si>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</si>
  <si>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</si>
  <si>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</si>
  <si>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</si>
  <si>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</si>
  <si>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</si>
  <si>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</si>
  <si>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</si>
  <si>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</si>
  <si>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</si>
  <si>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</si>
  <si>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</si>
  <si>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</si>
  <si>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</si>
  <si>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</si>
  <si>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</si>
  <si>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</si>
  <si>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</si>
  <si>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</si>
  <si>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</si>
  <si>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</si>
  <si>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</si>
  <si>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</si>
  <si>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</si>
  <si>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</si>
  <si>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</si>
  <si>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</si>
  <si>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</si>
  <si>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</si>
  <si>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</si>
  <si>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</si>
  <si>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</si>
  <si>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</si>
  <si>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</si>
  <si>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</si>
  <si>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</si>
  <si>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</si>
  <si>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</si>
  <si>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</si>
  <si>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</si>
  <si>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</si>
  <si>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</si>
  <si>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</si>
  <si>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</si>
  <si>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</si>
  <si>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</si>
  <si>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</si>
  <si>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</si>
  <si>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</si>
  <si>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</si>
  <si>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</si>
  <si>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</si>
  <si>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</si>
  <si>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</si>
  <si>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</si>
  <si>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</si>
  <si>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</si>
  <si>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</si>
  <si>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</si>
  <si>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</si>
  <si>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</si>
  <si>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</si>
  <si>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</si>
  <si>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</si>
  <si>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</si>
  <si>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</si>
  <si>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</si>
  <si>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</si>
  <si>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</si>
  <si>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</si>
  <si>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</si>
  <si>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</si>
  <si>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</si>
  <si>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</si>
  <si>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</si>
  <si>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</si>
  <si>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</si>
  <si>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</si>
  <si>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</si>
  <si>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</si>
  <si>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</si>
  <si>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</si>
  <si>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</si>
  <si>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</si>
  <si>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</si>
  <si>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</si>
  <si>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</si>
  <si>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</si>
  <si>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</si>
  <si>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</si>
  <si>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</si>
  <si>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</si>
  <si>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</si>
  <si>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</si>
  <si>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</si>
  <si>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</si>
  <si>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</si>
  <si>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</si>
  <si>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</si>
  <si>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</si>
  <si>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</si>
  <si>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</si>
  <si>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</si>
  <si>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</si>
  <si>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</si>
  <si>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</si>
  <si>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</si>
  <si>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</si>
  <si>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</si>
  <si>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</si>
  <si>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</si>
  <si>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</si>
  <si>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</si>
  <si>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</si>
  <si>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</si>
  <si>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</si>
  <si>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</si>
  <si>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</si>
  <si>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</si>
  <si>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</si>
  <si>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</si>
  <si>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</si>
  <si>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</si>
  <si>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</si>
  <si>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</si>
  <si>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</si>
  <si>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</si>
  <si>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</si>
  <si>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</si>
  <si>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</si>
  <si>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</si>
  <si>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</si>
  <si>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</si>
  <si>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</si>
  <si>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</si>
  <si>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</si>
  <si>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</si>
  <si>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</si>
  <si>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</si>
  <si>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</si>
  <si>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</si>
  <si>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</si>
  <si>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</si>
  <si>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</si>
  <si>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</si>
  <si>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</si>
  <si>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</si>
  <si>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</si>
  <si>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</si>
  <si>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</si>
  <si>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</si>
  <si>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</si>
  <si>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</si>
  <si>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</si>
  <si>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</si>
  <si>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</si>
  <si>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</si>
  <si>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</si>
  <si>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</si>
  <si>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</si>
  <si>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</si>
  <si>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</si>
  <si>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</si>
  <si>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</si>
  <si>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</si>
  <si>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</si>
  <si>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</si>
  <si>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</si>
  <si>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</si>
  <si>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</si>
  <si>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</si>
  <si>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</si>
  <si>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</si>
  <si>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</si>
  <si>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</si>
  <si>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</si>
  <si>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</si>
  <si>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</si>
  <si>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</si>
  <si>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</si>
  <si>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</si>
  <si>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</si>
  <si>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</si>
  <si>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</si>
  <si>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</si>
  <si>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</si>
  <si>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</si>
  <si>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</si>
  <si>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</si>
  <si>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</si>
  <si>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</si>
  <si>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</si>
  <si>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</si>
  <si>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</si>
  <si>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</si>
  <si>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</si>
  <si>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</si>
  <si>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</si>
  <si>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</si>
  <si>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</si>
  <si>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</si>
  <si>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</si>
  <si>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</si>
  <si>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</si>
  <si>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</si>
  <si>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</si>
  <si>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</si>
  <si>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</si>
  <si>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</si>
  <si>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</si>
  <si>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</si>
  <si>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</si>
  <si>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</si>
  <si>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</si>
  <si>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</si>
  <si>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</si>
  <si>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</si>
  <si>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</si>
  <si>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</si>
  <si>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</si>
  <si>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</si>
  <si>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</si>
  <si>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</si>
  <si>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</si>
  <si>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</si>
  <si>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</si>
  <si>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</si>
  <si>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</si>
  <si>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</si>
  <si>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</si>
  <si>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</si>
  <si>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</si>
  <si>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</si>
  <si>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</si>
  <si>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</si>
  <si>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</si>
  <si>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</si>
  <si>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</si>
  <si>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</si>
  <si>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</si>
  <si>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</si>
  <si>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</si>
  <si>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</si>
  <si>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</si>
  <si>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</si>
  <si>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</si>
  <si>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</si>
  <si>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</si>
  <si>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</si>
  <si>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</si>
  <si>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</si>
  <si>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</si>
  <si>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</si>
  <si>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</si>
  <si>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</si>
  <si>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</si>
  <si>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</si>
  <si>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</si>
  <si>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</si>
  <si>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</si>
  <si>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</si>
  <si>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</si>
  <si>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</si>
  <si>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</si>
  <si>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</si>
  <si>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</si>
  <si>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</si>
  <si>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</si>
  <si>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</si>
  <si>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</si>
  <si>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</si>
  <si>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</si>
  <si>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</si>
  <si>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</si>
  <si>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</si>
  <si>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</si>
  <si>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</si>
  <si>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</si>
  <si>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</si>
  <si>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</si>
  <si>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</si>
  <si>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</si>
  <si>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</si>
  <si>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</si>
  <si>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</si>
  <si>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</si>
  <si>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</si>
  <si>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</si>
  <si>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</si>
  <si>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</si>
  <si>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</si>
  <si>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</si>
  <si>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</si>
  <si>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</si>
  <si>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</si>
  <si>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</si>
  <si>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</si>
  <si>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</si>
  <si>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</si>
  <si>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</si>
  <si>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</si>
  <si>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</si>
  <si>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</si>
  <si>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</si>
  <si>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</si>
  <si>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</si>
  <si>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</si>
  <si>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</si>
  <si>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</si>
  <si>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</si>
  <si>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</si>
  <si>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</si>
  <si>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</si>
  <si>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</si>
  <si>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</si>
  <si>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</si>
  <si>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</si>
  <si>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</si>
  <si>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</si>
  <si>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</si>
  <si>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</si>
  <si>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</si>
  <si>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</si>
  <si>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</si>
  <si>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</si>
  <si>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</si>
  <si>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</si>
  <si>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</si>
  <si>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</si>
  <si>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</si>
  <si>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</si>
  <si>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</si>
  <si>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</si>
  <si>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</si>
  <si>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</si>
  <si>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</si>
  <si>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</si>
  <si>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</si>
  <si>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</si>
  <si>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</si>
  <si>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</si>
  <si>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</si>
  <si>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</si>
  <si>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</si>
  <si>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</si>
  <si>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</si>
  <si>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</si>
  <si>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</si>
  <si>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</si>
  <si>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</si>
  <si>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</si>
  <si>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</si>
  <si>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</si>
  <si>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</si>
  <si>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</si>
  <si>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</si>
  <si>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</si>
  <si>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</si>
  <si>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</si>
  <si>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</si>
  <si>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</si>
  <si>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</si>
  <si>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</si>
  <si>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</si>
  <si>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</si>
  <si>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</si>
  <si>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</si>
  <si>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</si>
  <si>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</si>
  <si>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</si>
  <si>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</si>
  <si>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</si>
  <si>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</si>
  <si>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</si>
  <si>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</si>
  <si>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</si>
  <si>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</si>
  <si>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</si>
  <si>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</si>
  <si>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</si>
  <si>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</si>
  <si>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</si>
  <si>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</si>
  <si>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</si>
  <si>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</si>
  <si>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</si>
  <si>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</si>
  <si>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</si>
  <si>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</si>
  <si>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</si>
  <si>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</si>
  <si>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</si>
  <si>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</si>
  <si>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</si>
  <si>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</si>
  <si>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</si>
  <si>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</si>
  <si>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</si>
  <si>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</si>
  <si>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</si>
  <si>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</si>
  <si>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</si>
  <si>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</si>
  <si>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</si>
  <si>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</si>
  <si>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</si>
  <si>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</si>
  <si>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</si>
  <si>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</si>
  <si>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</si>
  <si>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</si>
  <si>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</si>
  <si>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</si>
  <si>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</si>
  <si>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</si>
  <si>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</si>
  <si>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</si>
  <si>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</si>
  <si>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</si>
  <si>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</si>
  <si>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</si>
  <si>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</si>
  <si>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</si>
  <si>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</si>
  <si>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</si>
  <si>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</si>
  <si>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</si>
  <si>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</si>
  <si>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</si>
  <si>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</si>
  <si>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</si>
  <si>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</si>
  <si>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</si>
  <si>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</si>
  <si>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</si>
  <si>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</si>
  <si>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</si>
  <si>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</si>
  <si>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</si>
  <si>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</si>
  <si>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</si>
  <si>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</si>
  <si>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</si>
  <si>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</si>
  <si>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</si>
  <si>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</si>
  <si>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</si>
  <si>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</si>
  <si>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</si>
  <si>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</si>
  <si>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</si>
  <si>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</si>
  <si>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</si>
  <si>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</si>
  <si>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</si>
  <si>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</si>
  <si>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</si>
  <si>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</si>
  <si>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</si>
  <si>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</si>
  <si>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</si>
  <si>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</si>
  <si>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</si>
  <si>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</si>
  <si>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</si>
  <si>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</si>
  <si>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</si>
  <si>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</si>
  <si>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</si>
  <si>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</si>
  <si>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</si>
  <si>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</si>
  <si>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</si>
  <si>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</si>
  <si>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</si>
  <si>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</si>
  <si>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</si>
  <si>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</si>
  <si>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</si>
  <si>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</si>
  <si>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</si>
  <si>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</si>
  <si>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</si>
  <si>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</si>
  <si>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</si>
  <si>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</si>
  <si>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</si>
  <si>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</si>
  <si>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</si>
  <si>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</si>
  <si>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</si>
  <si>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</si>
  <si>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</si>
  <si>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</si>
  <si>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</si>
  <si>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</si>
  <si>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</si>
  <si>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</si>
  <si>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</si>
  <si>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</si>
  <si>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</si>
  <si>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</si>
  <si>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</si>
  <si>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</si>
  <si>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</si>
  <si>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</si>
  <si>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</si>
  <si>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</si>
  <si>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</si>
  <si>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</si>
  <si>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</si>
  <si>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</si>
  <si>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</si>
  <si>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</si>
  <si>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</si>
  <si>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</si>
  <si>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</si>
  <si>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</si>
  <si>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</si>
  <si>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</si>
  <si>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</si>
  <si>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</si>
  <si>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</si>
  <si>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</si>
  <si>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</si>
  <si>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</si>
  <si>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</si>
  <si>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</si>
  <si>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</si>
  <si>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</si>
  <si>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</si>
  <si>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</si>
  <si>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</si>
  <si>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</si>
  <si>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</si>
  <si>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</si>
  <si>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</si>
  <si>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</si>
  <si>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</si>
  <si>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</si>
  <si>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</si>
  <si>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</si>
  <si>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</si>
  <si>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</si>
  <si>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</si>
  <si>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</si>
  <si>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</si>
  <si>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</si>
  <si>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</si>
  <si>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</si>
  <si>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</si>
  <si>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</si>
  <si>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</si>
  <si>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</si>
  <si>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</si>
  <si>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</si>
  <si>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</si>
  <si>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</si>
  <si>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</si>
  <si>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</si>
  <si>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</si>
  <si>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</si>
  <si>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</si>
  <si>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</si>
  <si>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</si>
  <si>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</si>
  <si>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</si>
  <si>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</si>
  <si>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</si>
  <si>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</si>
  <si>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</si>
  <si>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</si>
  <si>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</si>
  <si>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</si>
  <si>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</si>
  <si>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</si>
  <si>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</si>
  <si>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</si>
  <si>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</si>
  <si>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</si>
  <si>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</si>
  <si>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</si>
  <si>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</si>
  <si>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</si>
  <si>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</si>
  <si>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</si>
  <si>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</si>
  <si>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</si>
  <si>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</si>
  <si>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</si>
  <si>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</si>
  <si>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</si>
  <si>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</si>
  <si>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</si>
  <si>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</si>
  <si>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</si>
  <si>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</si>
  <si>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</si>
  <si>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</si>
  <si>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</si>
  <si>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</si>
  <si>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</si>
  <si>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</si>
  <si>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</si>
  <si>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</si>
  <si>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</si>
  <si>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</si>
  <si>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</si>
  <si>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</si>
  <si>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</si>
  <si>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</si>
  <si>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</si>
  <si>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</si>
  <si>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</si>
  <si>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</si>
  <si>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</si>
  <si>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</si>
  <si>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</si>
  <si>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</si>
  <si>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</si>
  <si>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</si>
  <si>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</si>
  <si>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</si>
  <si>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</si>
  <si>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</si>
  <si>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</si>
  <si>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</si>
  <si>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</si>
  <si>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</si>
  <si>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</si>
  <si>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</si>
  <si>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</si>
  <si>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</si>
  <si>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</si>
  <si>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</si>
  <si>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</si>
  <si>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</si>
  <si>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</si>
  <si>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</si>
  <si>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</si>
  <si>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</si>
  <si>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</si>
  <si>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</si>
  <si>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</si>
  <si>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</si>
  <si>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</si>
  <si>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</si>
  <si>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</si>
  <si>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</si>
  <si>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</si>
  <si>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</si>
  <si>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</si>
  <si>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</si>
  <si>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</si>
  <si>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</si>
  <si>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</si>
  <si>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</si>
  <si>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</si>
  <si>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</si>
  <si>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</si>
  <si>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</si>
  <si>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</si>
  <si>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</si>
  <si>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</si>
  <si>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</si>
  <si>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</si>
  <si>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</si>
  <si>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</si>
  <si>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</si>
  <si>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</si>
  <si>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</si>
  <si>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</si>
  <si>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</si>
  <si>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</si>
  <si>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</si>
  <si>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</si>
  <si>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</si>
  <si>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</si>
  <si>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</si>
  <si>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</si>
  <si>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</si>
  <si>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</si>
  <si>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</si>
  <si>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</si>
  <si>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</si>
  <si>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</si>
  <si>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</si>
  <si>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</si>
  <si>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</si>
  <si>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</si>
  <si>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</si>
  <si>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</si>
  <si>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</si>
  <si>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</si>
  <si>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</si>
  <si>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</si>
  <si>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</si>
  <si>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</si>
  <si>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</si>
  <si>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</si>
  <si>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</si>
  <si>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</si>
  <si>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</si>
  <si>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</si>
  <si>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</si>
  <si>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</si>
  <si>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</si>
  <si>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</si>
  <si>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</si>
  <si>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</si>
  <si>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</si>
  <si>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</si>
  <si>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</si>
  <si>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</si>
  <si>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</si>
  <si>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</si>
  <si>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</si>
  <si>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</si>
  <si>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</si>
  <si>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</si>
  <si>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</si>
  <si>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</si>
  <si>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</si>
  <si>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</si>
  <si>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</si>
  <si>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</si>
  <si>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</si>
  <si>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</si>
  <si>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</si>
  <si>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</si>
  <si>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</si>
  <si>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</si>
  <si>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</si>
  <si>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</si>
  <si>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</si>
  <si>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</si>
  <si>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</si>
  <si>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</si>
  <si>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</si>
  <si>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</si>
  <si>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</si>
  <si>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</si>
  <si>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</si>
  <si>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</si>
  <si>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</si>
  <si>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</si>
  <si>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</si>
  <si>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</si>
  <si>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</si>
  <si>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</si>
  <si>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</si>
  <si>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</si>
  <si>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</si>
  <si>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</si>
  <si>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</si>
  <si>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</si>
  <si>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</si>
  <si>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</si>
  <si>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</si>
  <si>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</si>
  <si>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</si>
  <si>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</si>
  <si>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</si>
  <si>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</si>
  <si>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</si>
  <si>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</si>
  <si>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</si>
  <si>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</si>
  <si>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</si>
  <si>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</si>
  <si>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</si>
  <si>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</si>
  <si>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</si>
  <si>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</si>
  <si>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</si>
  <si>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</si>
  <si>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</si>
  <si>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</si>
  <si>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</si>
  <si>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</si>
  <si>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</si>
  <si>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</si>
  <si>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</si>
  <si>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</si>
  <si>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</si>
  <si>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</si>
  <si>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</si>
  <si>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</si>
  <si>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</si>
  <si>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</si>
  <si>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</si>
  <si>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</si>
  <si>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</si>
  <si>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</si>
  <si>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</si>
  <si>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</si>
  <si>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</si>
  <si>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</si>
  <si>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</si>
  <si>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</si>
  <si>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</si>
  <si>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</si>
  <si>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</si>
  <si>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</si>
  <si>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</si>
  <si>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</si>
  <si>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</si>
  <si>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</si>
  <si>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</si>
  <si>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</si>
  <si>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</si>
  <si>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</si>
  <si>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</si>
  <si>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</si>
  <si>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</si>
  <si>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</si>
  <si>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</si>
  <si>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</si>
  <si>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</si>
  <si>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</si>
  <si>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</si>
  <si>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</si>
  <si>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</si>
  <si>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</si>
  <si>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</si>
  <si>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</si>
  <si>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</si>
  <si>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</si>
  <si>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</si>
  <si>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</si>
  <si>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</si>
  <si>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</si>
  <si>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</si>
  <si>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</si>
  <si>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</si>
  <si>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</si>
  <si>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</si>
  <si>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</si>
  <si>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</si>
  <si>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</si>
  <si>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</si>
  <si>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</si>
  <si>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</si>
  <si>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</si>
  <si>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</si>
  <si>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</si>
  <si>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</si>
  <si>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</si>
  <si>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</si>
  <si>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</si>
  <si>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</si>
  <si>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</si>
  <si>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</si>
  <si>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</si>
  <si>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</si>
  <si>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</si>
  <si>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</si>
  <si>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</si>
  <si>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</si>
  <si>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</si>
  <si>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</si>
  <si>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</si>
  <si>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</si>
  <si>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</si>
  <si>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</si>
  <si>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</si>
  <si>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</si>
  <si>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</si>
  <si>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</si>
  <si>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</si>
  <si>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</si>
  <si>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</si>
  <si>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</si>
  <si>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</si>
  <si>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</si>
  <si>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</si>
  <si>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</si>
  <si>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</si>
  <si>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</si>
  <si>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</si>
  <si>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</si>
  <si>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</si>
  <si>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</si>
  <si>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</si>
  <si>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</si>
  <si>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</si>
  <si>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</si>
  <si>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</si>
  <si>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</si>
  <si>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</si>
  <si>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</si>
  <si>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</si>
  <si>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</si>
  <si>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</si>
  <si>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</si>
  <si>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</si>
  <si>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</si>
  <si>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</si>
  <si>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</si>
  <si>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</si>
  <si>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</si>
  <si>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</si>
  <si>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</si>
  <si>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</si>
  <si>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</si>
  <si>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</si>
  <si>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</si>
  <si>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</si>
  <si>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</si>
  <si>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</si>
  <si>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</si>
  <si>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</si>
  <si>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</si>
  <si>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</si>
  <si>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</si>
  <si>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</si>
  <si>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</si>
  <si>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</si>
  <si>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</si>
  <si>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</si>
  <si>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</si>
  <si>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</si>
  <si>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</si>
  <si>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</si>
  <si>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</si>
  <si>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</si>
  <si>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</si>
  <si>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</si>
  <si>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</si>
  <si>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</si>
  <si>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</si>
  <si>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</si>
  <si>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</si>
  <si>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</si>
  <si>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</si>
  <si>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</si>
  <si>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</si>
  <si>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</si>
  <si>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</si>
  <si>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</si>
  <si>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</si>
  <si>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</si>
  <si>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</si>
  <si>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</si>
  <si>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</si>
  <si>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</si>
  <si>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</si>
  <si>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</si>
  <si>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</si>
  <si>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</si>
  <si>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</si>
  <si>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</si>
  <si>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</si>
  <si>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</si>
  <si>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</si>
  <si>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</si>
  <si>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</si>
  <si>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</si>
  <si>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</si>
  <si>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</si>
  <si>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</si>
  <si>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</si>
  <si>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</si>
  <si>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</si>
  <si>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</si>
  <si>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</si>
  <si>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</si>
  <si>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</si>
  <si>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</si>
  <si>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</si>
  <si>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</si>
  <si>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</si>
  <si>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</si>
  <si>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</si>
  <si>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</si>
  <si>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</si>
  <si>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</si>
  <si>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</si>
  <si>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</si>
  <si>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</si>
  <si>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</si>
  <si>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</si>
  <si>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</si>
  <si>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</si>
  <si>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</si>
  <si>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</si>
  <si>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</si>
  <si>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</si>
  <si>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</si>
  <si>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</si>
  <si>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</si>
  <si>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</si>
  <si>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</si>
  <si>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</si>
  <si>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</si>
  <si>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</si>
  <si>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</si>
  <si>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</si>
  <si>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</si>
  <si>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</si>
  <si>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</si>
  <si>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</si>
  <si>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</si>
  <si>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</si>
  <si>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</si>
  <si>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</si>
  <si>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</si>
  <si>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</si>
  <si>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</si>
  <si>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</si>
  <si>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</si>
  <si>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</si>
  <si>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</si>
  <si>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</si>
  <si>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</si>
  <si>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</si>
  <si>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</si>
  <si>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</si>
  <si>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</si>
  <si>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</si>
  <si>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</si>
  <si>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</si>
  <si>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</si>
  <si>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</si>
  <si>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</si>
  <si>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</si>
  <si>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</si>
  <si>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</si>
  <si>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</si>
  <si>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</si>
  <si>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</si>
  <si>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</si>
  <si>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</si>
  <si>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</si>
  <si>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</si>
  <si>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</si>
  <si>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</si>
  <si>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</si>
  <si>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</si>
  <si>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</si>
  <si>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</si>
  <si>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</si>
  <si>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</si>
  <si>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</si>
  <si>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</si>
  <si>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</si>
  <si>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</si>
  <si>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</si>
  <si>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</si>
  <si>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</si>
  <si>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</si>
  <si>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</si>
  <si>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</si>
  <si>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</si>
  <si>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</si>
  <si>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</si>
  <si>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</si>
  <si>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</si>
  <si>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</si>
  <si>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</si>
  <si>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</si>
  <si>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</si>
  <si>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</si>
  <si>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</si>
  <si>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</si>
  <si>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</si>
  <si>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</si>
  <si>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</si>
  <si>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</si>
  <si>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</si>
  <si>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</si>
  <si>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</si>
  <si>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</si>
  <si>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</si>
  <si>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</si>
  <si>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</si>
  <si>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</si>
  <si>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</si>
  <si>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</si>
  <si>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</si>
  <si>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</si>
  <si>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</si>
  <si>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</si>
  <si>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</si>
  <si>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</si>
  <si>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</si>
  <si>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</si>
  <si>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</si>
  <si>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</si>
  <si>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</si>
  <si>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</si>
  <si>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</si>
  <si>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</si>
  <si>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</si>
  <si>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</si>
  <si>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</si>
  <si>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</si>
  <si>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</si>
  <si>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</si>
  <si>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</si>
  <si>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</si>
  <si>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</si>
  <si>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</si>
  <si>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</si>
  <si>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</si>
  <si>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</si>
  <si>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</si>
  <si>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</si>
  <si>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</si>
  <si>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</si>
  <si>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</si>
  <si>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</si>
  <si>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</si>
  <si>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</si>
  <si>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</si>
  <si>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</si>
  <si>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</si>
  <si>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</si>
  <si>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</si>
  <si>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</si>
  <si>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</si>
  <si>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</si>
  <si>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</si>
  <si>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</si>
  <si>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</si>
  <si>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</si>
  <si>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</si>
  <si>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</si>
  <si>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</si>
  <si>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</si>
  <si>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</si>
  <si>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</si>
  <si>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</si>
  <si>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</si>
  <si>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</si>
  <si>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</si>
  <si>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</si>
  <si>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</si>
  <si>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</si>
  <si>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</si>
  <si>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</si>
  <si>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</si>
  <si>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</si>
  <si>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</si>
  <si>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</si>
  <si>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</si>
  <si>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</si>
  <si>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</si>
  <si>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</si>
  <si>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</si>
  <si>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</si>
  <si>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</si>
  <si>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</si>
  <si>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</si>
  <si>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</si>
  <si>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</si>
  <si>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</si>
  <si>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</si>
  <si>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</si>
  <si>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</si>
  <si>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</si>
  <si>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</si>
  <si>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</si>
  <si>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</si>
  <si>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</si>
  <si>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</si>
  <si>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</si>
  <si>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</si>
  <si>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</si>
  <si>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</si>
  <si>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</si>
  <si>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</si>
  <si>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</si>
  <si>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</si>
  <si>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</si>
  <si>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</si>
  <si>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</si>
  <si>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</si>
  <si>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</si>
  <si>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</si>
  <si>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</si>
  <si>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</si>
  <si>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</si>
  <si>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</si>
  <si>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</si>
  <si>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</si>
  <si>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</si>
  <si>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</si>
  <si>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</si>
  <si>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</si>
  <si>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</si>
  <si>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</si>
  <si>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</si>
  <si>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</si>
  <si>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</si>
  <si>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</si>
  <si>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</si>
  <si>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</si>
  <si>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</si>
  <si>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</si>
  <si>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</si>
  <si>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</si>
  <si>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</si>
  <si>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</si>
  <si>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</si>
  <si>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</si>
  <si>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</si>
  <si>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</si>
  <si>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</si>
  <si>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</si>
  <si>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</si>
  <si>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</si>
  <si>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</si>
  <si>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</si>
  <si>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</si>
  <si>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</si>
  <si>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</si>
  <si>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</si>
  <si>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</si>
  <si>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</si>
  <si>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</si>
  <si>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</si>
  <si>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</si>
  <si>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</si>
  <si>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</si>
  <si>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</si>
  <si>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</si>
  <si>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</si>
  <si>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</si>
  <si>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</si>
  <si>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</si>
  <si>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</si>
  <si>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</si>
  <si>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</si>
  <si>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</si>
  <si>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</si>
  <si>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</si>
  <si>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</si>
  <si>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</si>
  <si>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</si>
  <si>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</si>
  <si>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</si>
  <si>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</si>
  <si>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</si>
  <si>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</si>
  <si>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</si>
  <si>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</si>
  <si>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</si>
  <si>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</si>
  <si>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</si>
  <si>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</si>
  <si>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</si>
  <si>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</si>
  <si>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</si>
  <si>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</si>
  <si>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</si>
  <si>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</si>
  <si>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</si>
  <si>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</si>
  <si>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</si>
  <si>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</si>
  <si>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</si>
  <si>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</si>
  <si>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</si>
  <si>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</si>
  <si>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</si>
  <si>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</si>
  <si>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</si>
  <si>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</si>
  <si>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</si>
  <si>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</si>
  <si>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</si>
  <si>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</si>
  <si>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</si>
  <si>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</si>
  <si>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</si>
  <si>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</si>
  <si>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</si>
  <si>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</si>
  <si>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</si>
  <si>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</si>
  <si>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</si>
  <si>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</si>
  <si>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</si>
  <si>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</si>
  <si>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</si>
  <si>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</si>
  <si>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</si>
  <si>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</si>
  <si>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</si>
  <si>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</si>
  <si>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</si>
  <si>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</si>
  <si>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</si>
  <si>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</si>
  <si>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</si>
  <si>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</si>
  <si>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</si>
  <si>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</si>
  <si>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</si>
  <si>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</si>
  <si>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</si>
  <si>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</si>
  <si>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</si>
  <si>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</si>
  <si>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</si>
  <si>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</si>
  <si>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</si>
  <si>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</si>
  <si>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</si>
  <si>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</si>
  <si>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</si>
  <si>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</si>
  <si>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</si>
  <si>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</si>
  <si>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</si>
  <si>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</si>
  <si>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</si>
  <si>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</si>
  <si>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</si>
  <si>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</si>
  <si>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</si>
  <si>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</si>
  <si>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</si>
  <si>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</si>
  <si>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</si>
  <si>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</si>
  <si>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</si>
  <si>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</si>
  <si>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</si>
  <si>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</si>
  <si>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</si>
  <si>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</si>
  <si>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</si>
  <si>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</si>
  <si>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</si>
  <si>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</si>
  <si>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</si>
  <si>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</si>
  <si>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</si>
  <si>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</si>
  <si>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</si>
  <si>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</si>
  <si>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</si>
  <si>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</si>
  <si>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</si>
  <si>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</si>
  <si>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</si>
  <si>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</si>
  <si>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</si>
  <si>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</si>
  <si>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</si>
  <si>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</si>
  <si>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</si>
  <si>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</si>
  <si>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</si>
  <si>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</si>
  <si>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</si>
  <si>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</si>
  <si>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</si>
  <si>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</si>
  <si>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</si>
  <si>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</si>
  <si>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</si>
  <si>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</si>
  <si>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</si>
  <si>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</si>
  <si>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</si>
  <si>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</si>
  <si>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</si>
  <si>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</si>
  <si>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</si>
  <si>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</si>
  <si>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</si>
  <si>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</si>
  <si>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</si>
  <si>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</si>
  <si>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</si>
  <si>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</si>
  <si>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</si>
  <si>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</si>
  <si>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</si>
  <si>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</si>
  <si>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</si>
  <si>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</si>
  <si>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</si>
  <si>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</si>
  <si>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</si>
  <si>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</si>
  <si>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</si>
  <si>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</si>
  <si>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</si>
  <si>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</si>
  <si>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</si>
  <si>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</si>
  <si>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</si>
  <si>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</si>
  <si>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</si>
  <si>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</si>
  <si>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</si>
  <si>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</si>
  <si>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</si>
  <si>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</si>
  <si>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</si>
  <si>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</si>
  <si>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</si>
  <si>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</si>
  <si>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</si>
  <si>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</si>
  <si>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</si>
  <si>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</si>
  <si>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</si>
  <si>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</si>
  <si>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</si>
  <si>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</si>
  <si>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</si>
  <si>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</si>
  <si>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</si>
  <si>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</si>
  <si>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</si>
  <si>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</si>
  <si>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</si>
  <si>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</si>
  <si>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</si>
  <si>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</si>
  <si>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</si>
  <si>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</si>
  <si>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</si>
  <si>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</si>
  <si>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</si>
  <si>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</si>
  <si>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</si>
  <si>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</si>
  <si>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</si>
  <si>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</si>
  <si>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</si>
  <si>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</si>
  <si>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</si>
  <si>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</si>
  <si>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</si>
  <si>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</si>
  <si>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</si>
  <si>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</si>
  <si>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</si>
  <si>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</si>
  <si>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</si>
  <si>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</si>
  <si>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</si>
  <si>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</si>
  <si>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</si>
  <si>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</si>
  <si>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</si>
  <si>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</si>
  <si>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</si>
  <si>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</si>
  <si>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</si>
  <si>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</si>
  <si>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</si>
  <si>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</si>
  <si>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</si>
  <si>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</si>
  <si>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</si>
  <si>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</si>
  <si>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</si>
  <si>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</si>
  <si>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</si>
  <si>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</si>
  <si>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</si>
  <si>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</si>
  <si>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</si>
  <si>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</si>
  <si>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</si>
  <si>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</si>
  <si>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</si>
  <si>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</si>
  <si>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</si>
  <si>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</si>
  <si>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</si>
  <si>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</si>
  <si>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</si>
  <si>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</si>
  <si>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</si>
  <si>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</si>
  <si>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</si>
  <si>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</si>
  <si>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</si>
  <si>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</si>
  <si>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</si>
  <si>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</si>
  <si>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</si>
  <si>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</si>
  <si>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</si>
  <si>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</si>
  <si>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</si>
  <si>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</si>
  <si>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</si>
  <si>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</si>
  <si>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</si>
  <si>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</si>
  <si>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</si>
  <si>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</si>
  <si>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</si>
  <si>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</si>
  <si>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</si>
  <si>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</si>
  <si>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</si>
  <si>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</si>
  <si>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</si>
  <si>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</si>
  <si>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</si>
  <si>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</si>
  <si>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</si>
  <si>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</si>
  <si>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</si>
  <si>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</si>
  <si>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</si>
  <si>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</si>
  <si>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</si>
  <si>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</si>
  <si>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</si>
  <si>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</si>
  <si>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</si>
  <si>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</si>
  <si>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</si>
  <si>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</si>
  <si>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</si>
  <si>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</si>
  <si>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</si>
  <si>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</si>
  <si>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</si>
  <si>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</si>
  <si>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</si>
  <si>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</si>
  <si>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</si>
  <si>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</si>
  <si>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</si>
  <si>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</si>
  <si>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</si>
  <si>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</si>
  <si>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</si>
  <si>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</si>
  <si>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</si>
  <si>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</si>
  <si>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</si>
  <si>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</si>
  <si>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</si>
  <si>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</si>
  <si>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</si>
  <si>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</si>
  <si>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</si>
  <si>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</si>
  <si>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</si>
  <si>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</si>
  <si>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</si>
  <si>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</si>
  <si>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</si>
  <si>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</si>
  <si>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</si>
  <si>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</si>
  <si>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</si>
  <si>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</si>
  <si>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</si>
  <si>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</si>
  <si>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</si>
  <si>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</si>
  <si>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</si>
  <si>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</si>
  <si>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</si>
  <si>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</si>
  <si>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</si>
  <si>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</si>
  <si>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</si>
  <si>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</si>
  <si>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</si>
  <si>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</si>
  <si>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</si>
  <si>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</si>
  <si>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</si>
  <si>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</si>
  <si>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</si>
  <si>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</si>
  <si>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</si>
  <si>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</si>
  <si>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</si>
  <si>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</si>
  <si>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</si>
  <si>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</si>
  <si>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</si>
  <si>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</si>
  <si>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</si>
  <si>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</si>
  <si>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</si>
  <si>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</si>
  <si>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</si>
  <si>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</si>
  <si>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</si>
  <si>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</si>
  <si>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</si>
  <si>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</si>
  <si>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</si>
  <si>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</si>
  <si>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</si>
  <si>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</si>
  <si>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</si>
  <si>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</si>
  <si>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</si>
  <si>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</si>
  <si>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</si>
  <si>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</si>
  <si>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</si>
  <si>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</si>
  <si>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</si>
  <si>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</si>
  <si>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</si>
  <si>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</si>
  <si>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</si>
  <si>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</si>
  <si>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</si>
  <si>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</si>
  <si>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</si>
  <si>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</si>
  <si>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</si>
  <si>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</si>
  <si>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</si>
  <si>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</si>
  <si>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</si>
  <si>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</si>
  <si>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</si>
  <si>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</si>
  <si>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</si>
  <si>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</si>
  <si>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</si>
  <si>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</si>
  <si>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</si>
  <si>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</si>
  <si>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</si>
  <si>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</si>
  <si>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</si>
  <si>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</si>
  <si>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</si>
  <si>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</si>
  <si>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</si>
  <si>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</si>
  <si>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</si>
  <si>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</si>
  <si>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</si>
  <si>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</si>
  <si>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</si>
  <si>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</si>
  <si>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</si>
  <si>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</si>
  <si>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</si>
  <si>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</si>
  <si>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</si>
  <si>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</si>
  <si>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</si>
  <si>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</si>
  <si>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</si>
  <si>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</si>
  <si>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</si>
  <si>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</si>
  <si>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</si>
  <si>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</si>
  <si>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</si>
  <si>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</si>
  <si>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</si>
  <si>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</si>
  <si>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</si>
  <si>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</si>
  <si>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</si>
  <si>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</si>
  <si>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</si>
  <si>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</si>
  <si>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</si>
  <si>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</si>
  <si>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</si>
  <si>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</si>
  <si>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</si>
  <si>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</si>
  <si>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</si>
  <si>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</si>
  <si>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</si>
  <si>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</si>
  <si>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</si>
  <si>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</si>
  <si>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</si>
  <si>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</si>
  <si>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</si>
  <si>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</si>
  <si>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</si>
  <si>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</si>
  <si>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</si>
  <si>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</si>
  <si>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</si>
  <si>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</si>
  <si>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</si>
  <si>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</si>
  <si>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</si>
  <si>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</si>
  <si>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</si>
  <si>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</si>
  <si>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</si>
  <si>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</si>
  <si>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</si>
  <si>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</si>
  <si>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</si>
  <si>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</si>
  <si>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</si>
  <si>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</si>
  <si>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</si>
  <si>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</si>
  <si>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</si>
  <si>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</si>
  <si>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</si>
  <si>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</si>
  <si>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</si>
  <si>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</si>
  <si>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</si>
  <si>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</si>
  <si>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</si>
  <si>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</si>
  <si>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</si>
  <si>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</si>
  <si>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</si>
  <si>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</si>
  <si>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</si>
  <si>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</si>
  <si>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</si>
  <si>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</si>
  <si>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</si>
  <si>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</si>
  <si>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</si>
  <si>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</si>
  <si>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</si>
  <si>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</si>
  <si>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</si>
  <si>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</si>
  <si>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</si>
  <si>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</si>
  <si>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</si>
  <si>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</si>
  <si>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</si>
  <si>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</si>
  <si>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</si>
  <si>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</si>
  <si>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</si>
  <si>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</si>
  <si>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</si>
  <si>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</si>
  <si>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</si>
  <si>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</si>
  <si>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</si>
  <si>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</si>
  <si>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</si>
  <si>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</si>
  <si>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</si>
  <si>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</si>
  <si>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</si>
  <si>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</si>
  <si>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</si>
  <si>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</si>
  <si>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</si>
  <si>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</si>
  <si>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</si>
  <si>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</si>
  <si>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</si>
  <si>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</si>
  <si>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</si>
  <si>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</si>
  <si>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</si>
  <si>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</si>
  <si>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</si>
  <si>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</si>
  <si>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</si>
  <si>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</si>
  <si>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</si>
  <si>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</si>
  <si>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</si>
  <si>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</si>
  <si>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</si>
  <si>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</si>
  <si>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</si>
  <si>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</si>
  <si>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</si>
  <si>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</si>
  <si>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</si>
  <si>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</si>
  <si>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</si>
  <si>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</si>
  <si>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</si>
  <si>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</si>
  <si>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</si>
  <si>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</si>
  <si>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</si>
  <si>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</si>
  <si>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</si>
  <si>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</si>
  <si>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</si>
  <si>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</si>
  <si>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</si>
  <si>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</si>
  <si>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</si>
  <si>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</si>
  <si>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</si>
  <si>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</si>
  <si>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</si>
  <si>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</si>
  <si>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</si>
  <si>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</si>
  <si>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</si>
  <si>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</si>
  <si>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</si>
  <si>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</si>
  <si>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</si>
  <si>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</si>
  <si>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</si>
  <si>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</si>
  <si>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</si>
  <si>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</si>
  <si>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</si>
  <si>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</si>
  <si>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</si>
  <si>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</si>
  <si>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</si>
  <si>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</si>
  <si>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</si>
  <si>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</si>
  <si>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</si>
  <si>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</si>
  <si>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</si>
  <si>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</si>
  <si>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</si>
  <si>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</si>
  <si>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</si>
  <si>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</si>
  <si>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</si>
  <si>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</si>
  <si>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</si>
  <si>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</si>
  <si>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</si>
  <si>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</si>
  <si>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</si>
  <si>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</si>
  <si>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</si>
  <si>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</si>
  <si>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</si>
  <si>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</si>
  <si>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</si>
  <si>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</si>
  <si>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</si>
  <si>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</si>
  <si>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</si>
  <si>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</si>
  <si>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</si>
  <si>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</si>
  <si>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</si>
  <si>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</si>
  <si>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</si>
  <si>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</si>
  <si>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</si>
  <si>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</si>
  <si>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</si>
  <si>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</si>
  <si>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</si>
  <si>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</si>
  <si>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</si>
  <si>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</si>
  <si>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</si>
  <si>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</si>
  <si>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</si>
  <si>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</si>
  <si>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</si>
  <si>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</si>
  <si>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</si>
  <si>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</si>
  <si>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</si>
  <si>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</si>
  <si>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</si>
  <si>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</si>
  <si>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</si>
  <si>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</si>
  <si>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</si>
  <si>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</si>
  <si>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</si>
  <si>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</si>
  <si>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</si>
  <si>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</si>
  <si>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</si>
  <si>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</si>
  <si>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</si>
  <si>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</si>
  <si>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</si>
  <si>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</si>
  <si>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</si>
  <si>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</si>
  <si>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</si>
  <si>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</si>
  <si>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</si>
  <si>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</si>
  <si>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</si>
  <si>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</si>
  <si>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</si>
  <si>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</si>
  <si>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</si>
  <si>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</si>
  <si>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</si>
  <si>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</si>
  <si>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</si>
  <si>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</si>
  <si>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</si>
  <si>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</si>
  <si>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</si>
  <si>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</si>
  <si>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</si>
  <si>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</si>
  <si>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</si>
  <si>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</si>
  <si>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</si>
  <si>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</si>
  <si>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</si>
  <si>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</si>
  <si>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</si>
  <si>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</si>
  <si>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</si>
  <si>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</si>
  <si>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</si>
  <si>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</si>
  <si>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</si>
  <si>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</si>
  <si>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</si>
  <si>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</si>
  <si>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</si>
  <si>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</si>
  <si>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</si>
  <si>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</si>
  <si>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</si>
  <si>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This sentence explains what this policy does and if it accounts for IRA. Learn more: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</si>
</sst>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3">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20" fillId="12" borderId="0" xfId="0" applyFont="1" applyFill="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baseColWidth="10" defaultColWidth="8.83203125" defaultRowHeight="15" x14ac:dyDescent="0.2"/>
  <cols>
    <col min="1" max="1" width="28.5" customWidth="1"/>
    <col min="2" max="2" width="24.5" customWidth="1"/>
    <col min="3" max="3" width="9.6640625" bestFit="1" customWidth="1"/>
  </cols>
  <sheetData>
    <row r="1" spans="1:8" ht="16" thickBot="1" x14ac:dyDescent="0.25">
      <c r="A1" s="4" t="s">
        <v>102</v>
      </c>
      <c r="B1" t="s">
        <v>2281</v>
      </c>
      <c r="C1" s="194">
        <v>45764</v>
      </c>
      <c r="G1" s="123" t="s">
        <v>2263</v>
      </c>
      <c r="H1" s="123" t="s">
        <v>2264</v>
      </c>
    </row>
    <row r="2" spans="1:8" x14ac:dyDescent="0.2">
      <c r="B2" t="str">
        <f>_xlfn.XLOOKUP(B1,H:H,G:G,0,0,1)</f>
        <v>AL</v>
      </c>
      <c r="C2" t="str">
        <f>_xlfn.XLOOKUP(B2,G:G, H:H, 0,0,1)</f>
        <v>Alabama</v>
      </c>
      <c r="G2" t="s">
        <v>2080</v>
      </c>
      <c r="H2" t="s">
        <v>2280</v>
      </c>
    </row>
    <row r="3" spans="1:8" x14ac:dyDescent="0.2">
      <c r="A3" t="s">
        <v>103</v>
      </c>
      <c r="G3" t="s">
        <v>2081</v>
      </c>
      <c r="H3" t="s">
        <v>2281</v>
      </c>
    </row>
    <row r="4" spans="1:8" x14ac:dyDescent="0.2">
      <c r="A4" t="s">
        <v>136</v>
      </c>
      <c r="G4" t="s">
        <v>2082</v>
      </c>
      <c r="H4" t="s">
        <v>2282</v>
      </c>
    </row>
    <row r="5" spans="1:8" x14ac:dyDescent="0.2">
      <c r="A5" t="s">
        <v>107</v>
      </c>
      <c r="G5" t="s">
        <v>2083</v>
      </c>
      <c r="H5" t="s">
        <v>2283</v>
      </c>
    </row>
    <row r="6" spans="1:8" x14ac:dyDescent="0.2">
      <c r="A6" t="s">
        <v>104</v>
      </c>
      <c r="G6" t="s">
        <v>2084</v>
      </c>
      <c r="H6" t="s">
        <v>2284</v>
      </c>
    </row>
    <row r="7" spans="1:8" x14ac:dyDescent="0.2">
      <c r="G7" t="s">
        <v>474</v>
      </c>
      <c r="H7" t="s">
        <v>2290</v>
      </c>
    </row>
    <row r="8" spans="1:8" x14ac:dyDescent="0.2">
      <c r="A8" t="s">
        <v>105</v>
      </c>
      <c r="G8" t="s">
        <v>2085</v>
      </c>
      <c r="H8" t="s">
        <v>2296</v>
      </c>
    </row>
    <row r="9" spans="1:8" x14ac:dyDescent="0.2">
      <c r="A9" t="s">
        <v>106</v>
      </c>
      <c r="G9" t="s">
        <v>2086</v>
      </c>
      <c r="H9" t="s">
        <v>2086</v>
      </c>
    </row>
    <row r="10" spans="1:8" x14ac:dyDescent="0.2">
      <c r="A10" s="36" t="s">
        <v>1003</v>
      </c>
      <c r="G10" t="s">
        <v>2087</v>
      </c>
      <c r="H10" t="s">
        <v>2302</v>
      </c>
    </row>
    <row r="11" spans="1:8" x14ac:dyDescent="0.2">
      <c r="A11" s="36"/>
      <c r="G11" t="s">
        <v>2088</v>
      </c>
      <c r="H11" t="s">
        <v>2307</v>
      </c>
    </row>
    <row r="12" spans="1:8" x14ac:dyDescent="0.2">
      <c r="A12" t="s">
        <v>108</v>
      </c>
      <c r="G12" t="s">
        <v>2089</v>
      </c>
      <c r="H12" t="s">
        <v>2311</v>
      </c>
    </row>
    <row r="13" spans="1:8" x14ac:dyDescent="0.2">
      <c r="A13" t="s">
        <v>109</v>
      </c>
      <c r="G13" t="s">
        <v>2090</v>
      </c>
      <c r="H13" t="s">
        <v>2312</v>
      </c>
    </row>
    <row r="14" spans="1:8" x14ac:dyDescent="0.2">
      <c r="A14" t="s">
        <v>110</v>
      </c>
      <c r="G14" t="s">
        <v>2091</v>
      </c>
      <c r="H14" t="s">
        <v>2313</v>
      </c>
    </row>
    <row r="15" spans="1:8" x14ac:dyDescent="0.2">
      <c r="G15" t="s">
        <v>2092</v>
      </c>
      <c r="H15" t="s">
        <v>2314</v>
      </c>
    </row>
    <row r="16" spans="1:8" x14ac:dyDescent="0.2">
      <c r="A16" s="37" t="s">
        <v>1089</v>
      </c>
      <c r="B16" s="38"/>
      <c r="G16" t="s">
        <v>2093</v>
      </c>
      <c r="H16" t="s">
        <v>2315</v>
      </c>
    </row>
    <row r="17" spans="1:8" x14ac:dyDescent="0.2">
      <c r="A17" t="s">
        <v>1072</v>
      </c>
      <c r="B17" s="15">
        <f>MAX(PolicyLevers!H:H)</f>
        <v>2769</v>
      </c>
      <c r="G17" t="s">
        <v>2094</v>
      </c>
      <c r="H17" t="s">
        <v>2316</v>
      </c>
    </row>
    <row r="18" spans="1:8" x14ac:dyDescent="0.2">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2" x14ac:dyDescent="0.2">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
      <c r="G20" t="s">
        <v>2097</v>
      </c>
      <c r="H20" t="s">
        <v>2321</v>
      </c>
    </row>
    <row r="21" spans="1:8" x14ac:dyDescent="0.2">
      <c r="A21" s="37" t="s">
        <v>1437</v>
      </c>
      <c r="B21" s="38"/>
      <c r="G21" t="s">
        <v>2098</v>
      </c>
      <c r="H21" t="s">
        <v>2326</v>
      </c>
    </row>
    <row r="22" spans="1:8" x14ac:dyDescent="0.2">
      <c r="A22" t="s">
        <v>1431</v>
      </c>
      <c r="G22" t="s">
        <v>2099</v>
      </c>
      <c r="H22" t="s">
        <v>2331</v>
      </c>
    </row>
    <row r="23" spans="1:8" x14ac:dyDescent="0.2">
      <c r="A23" t="s">
        <v>1432</v>
      </c>
      <c r="G23" t="s">
        <v>2100</v>
      </c>
      <c r="H23" t="s">
        <v>2337</v>
      </c>
    </row>
    <row r="24" spans="1:8" x14ac:dyDescent="0.2">
      <c r="A24" t="s">
        <v>1433</v>
      </c>
      <c r="G24" t="s">
        <v>2101</v>
      </c>
      <c r="H24" t="s">
        <v>2342</v>
      </c>
    </row>
    <row r="25" spans="1:8" x14ac:dyDescent="0.2">
      <c r="A25" t="s">
        <v>1434</v>
      </c>
      <c r="G25" t="s">
        <v>2102</v>
      </c>
      <c r="H25" t="s">
        <v>2348</v>
      </c>
    </row>
    <row r="26" spans="1:8" x14ac:dyDescent="0.2">
      <c r="G26" t="s">
        <v>2103</v>
      </c>
      <c r="H26" t="s">
        <v>2354</v>
      </c>
    </row>
    <row r="27" spans="1:8" x14ac:dyDescent="0.2">
      <c r="A27" s="37" t="s">
        <v>1435</v>
      </c>
      <c r="B27" s="38"/>
      <c r="C27" s="38"/>
      <c r="G27" t="s">
        <v>2104</v>
      </c>
      <c r="H27" t="s">
        <v>2355</v>
      </c>
    </row>
    <row r="28" spans="1:8" x14ac:dyDescent="0.2">
      <c r="A28" t="s">
        <v>1082</v>
      </c>
      <c r="G28" t="s">
        <v>2105</v>
      </c>
      <c r="H28" t="s">
        <v>2356</v>
      </c>
    </row>
    <row r="29" spans="1:8" x14ac:dyDescent="0.2">
      <c r="A29" t="s">
        <v>1068</v>
      </c>
      <c r="G29" t="s">
        <v>2106</v>
      </c>
      <c r="H29" t="s">
        <v>2358</v>
      </c>
    </row>
    <row r="30" spans="1:8" x14ac:dyDescent="0.2">
      <c r="A30" t="s">
        <v>1069</v>
      </c>
      <c r="G30" t="s">
        <v>2107</v>
      </c>
      <c r="H30" t="s">
        <v>2362</v>
      </c>
    </row>
    <row r="31" spans="1:8" x14ac:dyDescent="0.2">
      <c r="A31" t="s">
        <v>1070</v>
      </c>
      <c r="G31" t="s">
        <v>475</v>
      </c>
      <c r="H31" t="s">
        <v>2363</v>
      </c>
    </row>
    <row r="32" spans="1:8" x14ac:dyDescent="0.2">
      <c r="A32" t="s">
        <v>1071</v>
      </c>
      <c r="G32" t="s">
        <v>2108</v>
      </c>
      <c r="H32" t="s">
        <v>2364</v>
      </c>
    </row>
    <row r="33" spans="1:8" x14ac:dyDescent="0.2">
      <c r="G33" t="s">
        <v>2109</v>
      </c>
      <c r="H33" t="s">
        <v>2369</v>
      </c>
    </row>
    <row r="34" spans="1:8" x14ac:dyDescent="0.2">
      <c r="A34" t="s">
        <v>1083</v>
      </c>
      <c r="G34" t="s">
        <v>2110</v>
      </c>
      <c r="H34" t="s">
        <v>2375</v>
      </c>
    </row>
    <row r="35" spans="1:8" x14ac:dyDescent="0.2">
      <c r="A35" t="s">
        <v>1066</v>
      </c>
      <c r="G35" t="s">
        <v>2111</v>
      </c>
      <c r="H35" t="s">
        <v>2378</v>
      </c>
    </row>
    <row r="36" spans="1:8" x14ac:dyDescent="0.2">
      <c r="A36" t="s">
        <v>1067</v>
      </c>
      <c r="G36" t="s">
        <v>2112</v>
      </c>
      <c r="H36" t="s">
        <v>2382</v>
      </c>
    </row>
    <row r="37" spans="1:8" x14ac:dyDescent="0.2">
      <c r="G37" t="s">
        <v>2113</v>
      </c>
      <c r="H37" t="s">
        <v>2386</v>
      </c>
    </row>
    <row r="38" spans="1:8" x14ac:dyDescent="0.2">
      <c r="A38" t="s">
        <v>1084</v>
      </c>
      <c r="G38" t="s">
        <v>2114</v>
      </c>
      <c r="H38" t="s">
        <v>2387</v>
      </c>
    </row>
    <row r="39" spans="1:8" x14ac:dyDescent="0.2">
      <c r="A39" t="s">
        <v>1073</v>
      </c>
      <c r="G39" t="s">
        <v>2115</v>
      </c>
      <c r="H39" t="s">
        <v>2388</v>
      </c>
    </row>
    <row r="40" spans="1:8" x14ac:dyDescent="0.2">
      <c r="A40" t="s">
        <v>1074</v>
      </c>
      <c r="G40" t="s">
        <v>2116</v>
      </c>
      <c r="H40" t="s">
        <v>2393</v>
      </c>
    </row>
    <row r="41" spans="1:8" x14ac:dyDescent="0.2">
      <c r="G41" t="s">
        <v>2117</v>
      </c>
      <c r="H41" t="s">
        <v>2398</v>
      </c>
    </row>
    <row r="42" spans="1:8" x14ac:dyDescent="0.2">
      <c r="A42" t="s">
        <v>1085</v>
      </c>
      <c r="G42" t="s">
        <v>2118</v>
      </c>
      <c r="H42" t="s">
        <v>2403</v>
      </c>
    </row>
    <row r="43" spans="1:8" x14ac:dyDescent="0.2">
      <c r="A43" t="s">
        <v>1075</v>
      </c>
      <c r="G43" t="s">
        <v>2119</v>
      </c>
      <c r="H43" t="s">
        <v>2404</v>
      </c>
    </row>
    <row r="44" spans="1:8" x14ac:dyDescent="0.2">
      <c r="A44" t="s">
        <v>1076</v>
      </c>
      <c r="G44" t="s">
        <v>2120</v>
      </c>
      <c r="H44" t="s">
        <v>2405</v>
      </c>
    </row>
    <row r="45" spans="1:8" x14ac:dyDescent="0.2">
      <c r="G45" t="s">
        <v>2121</v>
      </c>
      <c r="H45" t="s">
        <v>2406</v>
      </c>
    </row>
    <row r="46" spans="1:8" x14ac:dyDescent="0.2">
      <c r="A46" s="37" t="s">
        <v>1436</v>
      </c>
      <c r="B46" s="38"/>
      <c r="G46" t="s">
        <v>2122</v>
      </c>
      <c r="H46" t="s">
        <v>2407</v>
      </c>
    </row>
    <row r="47" spans="1:8" x14ac:dyDescent="0.2">
      <c r="A47" t="s">
        <v>1077</v>
      </c>
      <c r="G47" t="s">
        <v>2123</v>
      </c>
      <c r="H47" t="s">
        <v>2408</v>
      </c>
    </row>
    <row r="48" spans="1:8" x14ac:dyDescent="0.2">
      <c r="A48" t="s">
        <v>1078</v>
      </c>
      <c r="G48" t="s">
        <v>2124</v>
      </c>
      <c r="H48" t="s">
        <v>2410</v>
      </c>
    </row>
    <row r="49" spans="1:8" x14ac:dyDescent="0.2">
      <c r="G49" t="s">
        <v>2125</v>
      </c>
      <c r="H49" t="s">
        <v>2414</v>
      </c>
    </row>
    <row r="50" spans="1:8" x14ac:dyDescent="0.2">
      <c r="A50" t="s">
        <v>1079</v>
      </c>
      <c r="G50" t="s">
        <v>2126</v>
      </c>
      <c r="H50" t="s">
        <v>2418</v>
      </c>
    </row>
    <row r="51" spans="1:8" x14ac:dyDescent="0.2">
      <c r="A51" t="s">
        <v>1086</v>
      </c>
      <c r="G51" t="s">
        <v>2127</v>
      </c>
      <c r="H51" t="s">
        <v>2419</v>
      </c>
    </row>
    <row r="52" spans="1:8" x14ac:dyDescent="0.2">
      <c r="A52" t="s">
        <v>1080</v>
      </c>
      <c r="G52" t="s">
        <v>2128</v>
      </c>
      <c r="H52" t="s">
        <v>2420</v>
      </c>
    </row>
    <row r="53" spans="1:8" x14ac:dyDescent="0.2">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baseColWidth="10" defaultColWidth="8.83203125" defaultRowHeight="15" x14ac:dyDescent="0.2"/>
  <cols>
    <col min="1" max="12" width="12.33203125" customWidth="1"/>
    <col min="13" max="13" width="12.33203125" style="102" customWidth="1"/>
    <col min="14" max="14" width="12.33203125" customWidth="1"/>
  </cols>
  <sheetData>
    <row r="1" spans="1:14" x14ac:dyDescent="0.2">
      <c r="A1" s="4" t="s">
        <v>1413</v>
      </c>
      <c r="M1"/>
    </row>
    <row r="2" spans="1:14" x14ac:dyDescent="0.2">
      <c r="A2" s="11" t="s">
        <v>1414</v>
      </c>
      <c r="M2"/>
    </row>
    <row r="3" spans="1:14" x14ac:dyDescent="0.2">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2">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2">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2">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
      <c r="A15" s="143" t="s">
        <v>4</v>
      </c>
      <c r="B15" s="143" t="s">
        <v>1606</v>
      </c>
      <c r="C15" t="s">
        <v>1607</v>
      </c>
      <c r="D15" s="143" t="s">
        <v>1602</v>
      </c>
      <c r="E15" t="s">
        <v>1604</v>
      </c>
      <c r="F15" s="107">
        <v>0</v>
      </c>
      <c r="G15" s="107">
        <v>1</v>
      </c>
      <c r="H15" s="107">
        <v>1</v>
      </c>
      <c r="I15" s="88" t="s">
        <v>29</v>
      </c>
      <c r="J15" s="88" t="s">
        <v>1605</v>
      </c>
      <c r="K15" s="101"/>
      <c r="L15" s="101"/>
    </row>
    <row r="16" spans="1:14" x14ac:dyDescent="0.2">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2">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8" t="s">
        <v>1418</v>
      </c>
    </row>
    <row r="19" spans="1:14" x14ac:dyDescent="0.2">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
      <c r="A20" t="s">
        <v>71</v>
      </c>
      <c r="B20" t="s">
        <v>14</v>
      </c>
      <c r="C20" t="s">
        <v>7</v>
      </c>
      <c r="D20" t="s">
        <v>14</v>
      </c>
      <c r="E20" t="s">
        <v>541</v>
      </c>
      <c r="F20">
        <v>0</v>
      </c>
      <c r="G20">
        <v>1</v>
      </c>
      <c r="H20">
        <v>1</v>
      </c>
      <c r="I20" s="88" t="s">
        <v>29</v>
      </c>
      <c r="J20" s="88" t="s">
        <v>552</v>
      </c>
      <c r="K20" s="88" t="s">
        <v>198</v>
      </c>
      <c r="L20" s="78" t="s">
        <v>199</v>
      </c>
    </row>
    <row r="21" spans="1:14" x14ac:dyDescent="0.2">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2">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2">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2">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2">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2">
      <c r="A27" t="s">
        <v>71</v>
      </c>
      <c r="B27" t="s">
        <v>12</v>
      </c>
      <c r="C27" t="s">
        <v>6</v>
      </c>
      <c r="D27" t="s">
        <v>12</v>
      </c>
      <c r="E27" t="s">
        <v>536</v>
      </c>
      <c r="F27">
        <v>0</v>
      </c>
      <c r="G27">
        <v>1</v>
      </c>
      <c r="H27">
        <v>1</v>
      </c>
      <c r="I27" s="88" t="s">
        <v>29</v>
      </c>
      <c r="J27" s="88" t="s">
        <v>1420</v>
      </c>
      <c r="K27" s="88" t="s">
        <v>204</v>
      </c>
      <c r="L27" s="78" t="s">
        <v>205</v>
      </c>
    </row>
    <row r="28" spans="1:14" x14ac:dyDescent="0.2">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2">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
      <c r="A31" t="s">
        <v>8</v>
      </c>
      <c r="B31" s="88" t="s">
        <v>1711</v>
      </c>
      <c r="C31" t="s">
        <v>1712</v>
      </c>
      <c r="D31" s="58"/>
      <c r="E31" s="58"/>
      <c r="F31" s="143">
        <v>0</v>
      </c>
      <c r="G31" s="143">
        <v>1</v>
      </c>
      <c r="H31" s="143">
        <v>1</v>
      </c>
      <c r="I31" s="78" t="s">
        <v>29</v>
      </c>
      <c r="J31" s="88" t="s">
        <v>1713</v>
      </c>
      <c r="K31" s="88"/>
      <c r="L31" s="78"/>
      <c r="M31" s="233"/>
    </row>
    <row r="32" spans="1:14" x14ac:dyDescent="0.2">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2">
      <c r="A35" t="s">
        <v>8</v>
      </c>
      <c r="B35" t="s">
        <v>300</v>
      </c>
      <c r="C35" t="s">
        <v>299</v>
      </c>
      <c r="D35" t="s">
        <v>300</v>
      </c>
      <c r="E35" t="s">
        <v>532</v>
      </c>
      <c r="F35">
        <v>0</v>
      </c>
      <c r="G35">
        <v>1</v>
      </c>
      <c r="H35">
        <v>1</v>
      </c>
      <c r="I35" s="88" t="s">
        <v>29</v>
      </c>
    </row>
    <row r="36" spans="1:14" x14ac:dyDescent="0.2">
      <c r="A36" t="s">
        <v>8</v>
      </c>
      <c r="B36" t="s">
        <v>1649</v>
      </c>
      <c r="C36" t="s">
        <v>1650</v>
      </c>
      <c r="D36" t="s">
        <v>1651</v>
      </c>
      <c r="E36" t="s">
        <v>1807</v>
      </c>
      <c r="F36" s="103">
        <v>0</v>
      </c>
      <c r="G36" s="103">
        <v>1</v>
      </c>
      <c r="H36" s="143">
        <v>1</v>
      </c>
      <c r="I36" s="143" t="s">
        <v>1652</v>
      </c>
      <c r="J36" s="88" t="s">
        <v>1653</v>
      </c>
      <c r="K36" s="88"/>
      <c r="L36" s="78"/>
      <c r="M36" s="36" t="s">
        <v>1654</v>
      </c>
    </row>
    <row r="37" spans="1:14" x14ac:dyDescent="0.2">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8" t="s">
        <v>150</v>
      </c>
    </row>
    <row r="38" spans="1:14" x14ac:dyDescent="0.2">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8" t="s">
        <v>147</v>
      </c>
      <c r="N38" s="88" t="s">
        <v>186</v>
      </c>
    </row>
    <row r="39" spans="1:14" x14ac:dyDescent="0.2">
      <c r="A39" t="s">
        <v>8</v>
      </c>
      <c r="B39" t="s">
        <v>1257</v>
      </c>
      <c r="C39" t="s">
        <v>1258</v>
      </c>
      <c r="D39" t="s">
        <v>1257</v>
      </c>
      <c r="E39" s="58"/>
      <c r="F39">
        <v>0</v>
      </c>
      <c r="G39">
        <v>1</v>
      </c>
      <c r="H39">
        <v>1</v>
      </c>
      <c r="I39" s="88" t="s">
        <v>29</v>
      </c>
      <c r="J39" s="225" t="s">
        <v>2637</v>
      </c>
    </row>
    <row r="40" spans="1:14" x14ac:dyDescent="0.2">
      <c r="A40" t="s">
        <v>8</v>
      </c>
      <c r="B40" t="s">
        <v>59</v>
      </c>
      <c r="C40" t="s">
        <v>129</v>
      </c>
      <c r="D40" t="s">
        <v>59</v>
      </c>
      <c r="E40" s="58"/>
      <c r="F40">
        <v>0</v>
      </c>
      <c r="G40">
        <v>1</v>
      </c>
      <c r="H40">
        <v>1</v>
      </c>
      <c r="I40" s="88" t="s">
        <v>29</v>
      </c>
      <c r="J40" s="225" t="s">
        <v>2625</v>
      </c>
    </row>
    <row r="41" spans="1:14" x14ac:dyDescent="0.2">
      <c r="A41" t="s">
        <v>8</v>
      </c>
      <c r="B41" t="s">
        <v>1857</v>
      </c>
      <c r="C41" t="s">
        <v>1858</v>
      </c>
      <c r="D41" t="s">
        <v>1857</v>
      </c>
      <c r="E41" s="58"/>
      <c r="F41">
        <v>0</v>
      </c>
      <c r="G41">
        <v>1</v>
      </c>
      <c r="H41">
        <v>1</v>
      </c>
      <c r="I41" s="88" t="s">
        <v>29</v>
      </c>
      <c r="J41" s="225" t="s">
        <v>2638</v>
      </c>
    </row>
    <row r="42" spans="1:14" s="244" customFormat="1" x14ac:dyDescent="0.2">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2">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2">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2">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2">
      <c r="A48" t="s">
        <v>8</v>
      </c>
      <c r="B48" t="s">
        <v>1740</v>
      </c>
      <c r="C48" t="s">
        <v>1741</v>
      </c>
      <c r="D48" t="s">
        <v>1742</v>
      </c>
      <c r="E48" t="s">
        <v>1743</v>
      </c>
      <c r="F48" s="8">
        <v>0</v>
      </c>
      <c r="G48" s="8">
        <v>1</v>
      </c>
      <c r="H48" s="8">
        <v>0.01</v>
      </c>
      <c r="I48" s="143" t="s">
        <v>1744</v>
      </c>
      <c r="J48" s="88" t="s">
        <v>1745</v>
      </c>
      <c r="K48" s="88"/>
      <c r="L48" s="78"/>
      <c r="M48" s="228"/>
    </row>
    <row r="49" spans="1:14" x14ac:dyDescent="0.2">
      <c r="A49" t="s">
        <v>8</v>
      </c>
      <c r="B49" t="s">
        <v>2586</v>
      </c>
      <c r="C49" t="s">
        <v>2588</v>
      </c>
      <c r="D49" t="s">
        <v>1795</v>
      </c>
      <c r="E49" t="s">
        <v>2589</v>
      </c>
      <c r="F49" s="217">
        <v>-100</v>
      </c>
      <c r="G49">
        <v>100</v>
      </c>
      <c r="H49">
        <v>1</v>
      </c>
      <c r="I49" s="88" t="s">
        <v>1833</v>
      </c>
      <c r="J49" s="88" t="s">
        <v>2621</v>
      </c>
      <c r="K49" s="88"/>
      <c r="L49" s="78"/>
      <c r="M49" s="228"/>
    </row>
    <row r="50" spans="1:14" x14ac:dyDescent="0.2">
      <c r="A50" t="s">
        <v>8</v>
      </c>
      <c r="B50" t="s">
        <v>1796</v>
      </c>
      <c r="C50" t="s">
        <v>1794</v>
      </c>
      <c r="D50" t="s">
        <v>1795</v>
      </c>
      <c r="E50" t="s">
        <v>1799</v>
      </c>
      <c r="F50" s="217">
        <v>-100</v>
      </c>
      <c r="G50">
        <v>100</v>
      </c>
      <c r="H50">
        <v>1</v>
      </c>
      <c r="I50" t="s">
        <v>1802</v>
      </c>
      <c r="J50" s="88" t="s">
        <v>1954</v>
      </c>
      <c r="K50" s="88"/>
      <c r="L50" s="88"/>
      <c r="M50" s="228"/>
    </row>
    <row r="51" spans="1:14" x14ac:dyDescent="0.2">
      <c r="A51" t="s">
        <v>8</v>
      </c>
      <c r="B51" t="s">
        <v>1797</v>
      </c>
      <c r="C51" t="s">
        <v>1798</v>
      </c>
      <c r="D51" t="s">
        <v>1795</v>
      </c>
      <c r="E51" t="s">
        <v>1800</v>
      </c>
      <c r="F51" s="106">
        <v>-1</v>
      </c>
      <c r="G51" s="8">
        <v>1</v>
      </c>
      <c r="H51" s="8">
        <v>0.01</v>
      </c>
      <c r="I51" s="143" t="s">
        <v>1801</v>
      </c>
      <c r="J51" s="88" t="s">
        <v>2627</v>
      </c>
      <c r="K51" s="88"/>
      <c r="L51" s="78"/>
      <c r="M51" s="228"/>
    </row>
    <row r="52" spans="1:14" x14ac:dyDescent="0.2">
      <c r="A52" t="s">
        <v>8</v>
      </c>
      <c r="B52" t="s">
        <v>1803</v>
      </c>
      <c r="C52" t="s">
        <v>1804</v>
      </c>
      <c r="D52" t="s">
        <v>1803</v>
      </c>
      <c r="E52" t="s">
        <v>1805</v>
      </c>
      <c r="F52">
        <v>-100</v>
      </c>
      <c r="G52">
        <v>100</v>
      </c>
      <c r="H52">
        <v>1</v>
      </c>
      <c r="I52" s="143" t="s">
        <v>1806</v>
      </c>
      <c r="J52" s="88" t="s">
        <v>2599</v>
      </c>
      <c r="K52" s="88"/>
      <c r="L52" s="78"/>
      <c r="M52" s="228"/>
    </row>
    <row r="53" spans="1:14" x14ac:dyDescent="0.2">
      <c r="A53" t="s">
        <v>9</v>
      </c>
      <c r="B53" t="s">
        <v>1446</v>
      </c>
      <c r="C53" t="s">
        <v>1411</v>
      </c>
      <c r="D53" t="s">
        <v>1446</v>
      </c>
      <c r="E53" t="s">
        <v>1412</v>
      </c>
      <c r="F53" s="223">
        <v>0</v>
      </c>
      <c r="G53" s="223">
        <v>0.5</v>
      </c>
      <c r="H53" s="223">
        <v>0.01</v>
      </c>
      <c r="I53" s="78" t="s">
        <v>1410</v>
      </c>
      <c r="J53" s="88" t="s">
        <v>1447</v>
      </c>
    </row>
    <row r="54" spans="1:14" x14ac:dyDescent="0.2">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2">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
      <c r="A68" t="s">
        <v>9</v>
      </c>
      <c r="B68" t="s">
        <v>679</v>
      </c>
      <c r="C68" t="s">
        <v>678</v>
      </c>
      <c r="D68" t="s">
        <v>679</v>
      </c>
      <c r="E68" t="s">
        <v>681</v>
      </c>
      <c r="F68" s="8">
        <v>0</v>
      </c>
      <c r="G68" s="8">
        <v>1</v>
      </c>
      <c r="H68" s="8">
        <v>0.01</v>
      </c>
      <c r="I68" s="88" t="s">
        <v>682</v>
      </c>
      <c r="J68" s="88" t="s">
        <v>1422</v>
      </c>
      <c r="K68" s="88"/>
      <c r="L68" s="78" t="s">
        <v>937</v>
      </c>
      <c r="M68" s="228" t="s">
        <v>1425</v>
      </c>
    </row>
    <row r="69" spans="1:14" x14ac:dyDescent="0.2">
      <c r="A69" t="s">
        <v>9</v>
      </c>
      <c r="B69" t="s">
        <v>21</v>
      </c>
      <c r="C69" t="s">
        <v>283</v>
      </c>
      <c r="D69" s="15" t="s">
        <v>346</v>
      </c>
      <c r="E69" t="s">
        <v>521</v>
      </c>
      <c r="F69" s="8">
        <v>0</v>
      </c>
      <c r="G69" s="8">
        <v>1</v>
      </c>
      <c r="H69" s="8">
        <v>0.01</v>
      </c>
      <c r="I69" s="88" t="s">
        <v>33</v>
      </c>
      <c r="J69" s="88" t="s">
        <v>2595</v>
      </c>
      <c r="K69" s="88" t="s">
        <v>223</v>
      </c>
      <c r="L69" s="78" t="s">
        <v>224</v>
      </c>
      <c r="M69" s="228"/>
    </row>
    <row r="70" spans="1:14" x14ac:dyDescent="0.2">
      <c r="A70" t="s">
        <v>9</v>
      </c>
      <c r="B70" t="s">
        <v>19</v>
      </c>
      <c r="C70" t="s">
        <v>284</v>
      </c>
      <c r="D70" s="15" t="s">
        <v>346</v>
      </c>
      <c r="E70" t="s">
        <v>520</v>
      </c>
      <c r="F70" s="8">
        <v>0</v>
      </c>
      <c r="G70" s="8">
        <v>1</v>
      </c>
      <c r="H70" s="8">
        <v>0.01</v>
      </c>
      <c r="I70" s="88" t="s">
        <v>33</v>
      </c>
      <c r="J70" s="88" t="s">
        <v>1841</v>
      </c>
      <c r="K70" s="88" t="s">
        <v>225</v>
      </c>
      <c r="L70" s="78" t="s">
        <v>226</v>
      </c>
      <c r="M70" s="228"/>
    </row>
    <row r="71" spans="1:14" x14ac:dyDescent="0.2">
      <c r="A71" t="s">
        <v>9</v>
      </c>
      <c r="B71" t="s">
        <v>1454</v>
      </c>
      <c r="C71" t="s">
        <v>1455</v>
      </c>
      <c r="D71" t="s">
        <v>1454</v>
      </c>
      <c r="E71" t="s">
        <v>1456</v>
      </c>
      <c r="F71" s="8">
        <v>0</v>
      </c>
      <c r="G71" s="8">
        <v>1</v>
      </c>
      <c r="H71" s="8">
        <v>0.01</v>
      </c>
      <c r="I71" s="88" t="s">
        <v>33</v>
      </c>
      <c r="J71" s="88" t="s">
        <v>1846</v>
      </c>
      <c r="K71" s="88"/>
      <c r="L71" s="78"/>
      <c r="M71" s="228"/>
    </row>
    <row r="72" spans="1:14" s="112" customFormat="1" x14ac:dyDescent="0.2">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2">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2">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8" t="s">
        <v>150</v>
      </c>
      <c r="N74" s="88" t="s">
        <v>183</v>
      </c>
    </row>
    <row r="75" spans="1:14" x14ac:dyDescent="0.2">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
      <c r="A79" t="s">
        <v>132</v>
      </c>
      <c r="B79" t="s">
        <v>1591</v>
      </c>
      <c r="C79" t="s">
        <v>1535</v>
      </c>
      <c r="D79" t="s">
        <v>1591</v>
      </c>
      <c r="E79" t="s">
        <v>1536</v>
      </c>
      <c r="F79" s="8">
        <v>0</v>
      </c>
      <c r="G79" s="8">
        <v>1</v>
      </c>
      <c r="H79" s="8">
        <v>0.01</v>
      </c>
      <c r="I79" s="88" t="s">
        <v>33</v>
      </c>
      <c r="J79" s="88" t="s">
        <v>1592</v>
      </c>
      <c r="K79" s="88"/>
      <c r="L79" s="78"/>
      <c r="M79" s="228"/>
      <c r="N79" s="88"/>
    </row>
    <row r="80" spans="1:14" x14ac:dyDescent="0.2">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2">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2">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2">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2">
      <c r="A90" s="143" t="s">
        <v>10</v>
      </c>
      <c r="B90" s="143" t="s">
        <v>688</v>
      </c>
      <c r="C90" t="s">
        <v>689</v>
      </c>
      <c r="D90" s="58"/>
      <c r="E90" s="143" t="s">
        <v>690</v>
      </c>
      <c r="F90">
        <v>0</v>
      </c>
      <c r="G90">
        <v>1</v>
      </c>
      <c r="H90">
        <v>1</v>
      </c>
      <c r="I90" s="88" t="s">
        <v>29</v>
      </c>
      <c r="J90" s="88" t="s">
        <v>1520</v>
      </c>
      <c r="K90" s="88" t="s">
        <v>239</v>
      </c>
      <c r="L90" s="78" t="s">
        <v>240</v>
      </c>
    </row>
    <row r="91" spans="1:14" x14ac:dyDescent="0.2">
      <c r="A91" s="143" t="s">
        <v>10</v>
      </c>
      <c r="B91" s="143" t="s">
        <v>1213</v>
      </c>
      <c r="C91" t="s">
        <v>1561</v>
      </c>
      <c r="D91" s="58"/>
      <c r="E91" s="143" t="s">
        <v>1563</v>
      </c>
      <c r="F91">
        <v>0</v>
      </c>
      <c r="G91">
        <v>1</v>
      </c>
      <c r="H91">
        <v>1</v>
      </c>
      <c r="I91" s="88" t="s">
        <v>29</v>
      </c>
      <c r="J91" s="88" t="s">
        <v>2640</v>
      </c>
      <c r="K91" s="88" t="s">
        <v>239</v>
      </c>
      <c r="L91" s="78" t="s">
        <v>240</v>
      </c>
    </row>
    <row r="92" spans="1:14" x14ac:dyDescent="0.2">
      <c r="A92" s="143" t="s">
        <v>10</v>
      </c>
      <c r="B92" t="s">
        <v>1519</v>
      </c>
      <c r="C92" t="s">
        <v>1562</v>
      </c>
      <c r="D92" s="58"/>
      <c r="E92" s="58"/>
      <c r="F92">
        <v>0</v>
      </c>
      <c r="G92">
        <v>1</v>
      </c>
      <c r="H92">
        <v>1</v>
      </c>
      <c r="I92" s="88" t="s">
        <v>29</v>
      </c>
      <c r="J92" t="s">
        <v>2641</v>
      </c>
      <c r="K92" s="88" t="s">
        <v>239</v>
      </c>
      <c r="L92" s="78" t="s">
        <v>240</v>
      </c>
    </row>
    <row r="93" spans="1:14" x14ac:dyDescent="0.2">
      <c r="A93" s="143" t="s">
        <v>10</v>
      </c>
      <c r="B93" s="143" t="s">
        <v>954</v>
      </c>
      <c r="C93" t="s">
        <v>953</v>
      </c>
      <c r="D93" s="143" t="s">
        <v>954</v>
      </c>
      <c r="E93" t="s">
        <v>955</v>
      </c>
      <c r="F93">
        <v>0</v>
      </c>
      <c r="G93">
        <v>1</v>
      </c>
      <c r="H93">
        <v>1</v>
      </c>
      <c r="I93" s="88" t="s">
        <v>29</v>
      </c>
      <c r="J93" s="78"/>
    </row>
    <row r="94" spans="1:14" x14ac:dyDescent="0.2">
      <c r="A94" s="143" t="s">
        <v>10</v>
      </c>
      <c r="B94" s="143" t="s">
        <v>996</v>
      </c>
      <c r="C94" t="s">
        <v>996</v>
      </c>
      <c r="D94" s="143" t="s">
        <v>996</v>
      </c>
      <c r="E94" s="143" t="s">
        <v>997</v>
      </c>
      <c r="F94" s="223">
        <v>0</v>
      </c>
      <c r="G94" s="223">
        <v>1</v>
      </c>
      <c r="H94" s="223">
        <v>0.01</v>
      </c>
      <c r="I94" s="88" t="s">
        <v>998</v>
      </c>
      <c r="J94" s="88" t="s">
        <v>1423</v>
      </c>
      <c r="K94" s="78" t="s">
        <v>1148</v>
      </c>
    </row>
    <row r="95" spans="1:14" x14ac:dyDescent="0.2">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
      <c r="A96" s="112" t="s">
        <v>10</v>
      </c>
      <c r="B96" s="112" t="s">
        <v>1848</v>
      </c>
      <c r="C96" s="112" t="s">
        <v>1851</v>
      </c>
      <c r="F96" s="112">
        <v>0</v>
      </c>
      <c r="G96" s="112">
        <v>1</v>
      </c>
      <c r="H96" s="112">
        <v>1</v>
      </c>
      <c r="I96" s="237" t="s">
        <v>29</v>
      </c>
      <c r="J96" s="237" t="s">
        <v>1854</v>
      </c>
      <c r="M96" s="238"/>
    </row>
    <row r="97" spans="1:13" s="112" customFormat="1" x14ac:dyDescent="0.2">
      <c r="A97" s="112" t="s">
        <v>10</v>
      </c>
      <c r="B97" s="112" t="s">
        <v>1849</v>
      </c>
      <c r="C97" s="112" t="s">
        <v>1852</v>
      </c>
      <c r="F97" s="112">
        <v>0</v>
      </c>
      <c r="G97" s="112">
        <v>1</v>
      </c>
      <c r="H97" s="112">
        <v>1</v>
      </c>
      <c r="I97" s="237" t="s">
        <v>29</v>
      </c>
      <c r="J97" s="237" t="s">
        <v>1855</v>
      </c>
      <c r="M97" s="238"/>
    </row>
    <row r="98" spans="1:13" s="112" customFormat="1" x14ac:dyDescent="0.2">
      <c r="A98" s="112" t="s">
        <v>10</v>
      </c>
      <c r="B98" s="112" t="s">
        <v>1850</v>
      </c>
      <c r="C98" s="112" t="s">
        <v>1853</v>
      </c>
      <c r="F98" s="112">
        <v>0</v>
      </c>
      <c r="G98" s="112">
        <v>1</v>
      </c>
      <c r="H98" s="112">
        <v>1</v>
      </c>
      <c r="I98" s="237" t="s">
        <v>29</v>
      </c>
      <c r="J98" s="237" t="s">
        <v>1856</v>
      </c>
      <c r="M98" s="238"/>
    </row>
    <row r="99" spans="1:13" x14ac:dyDescent="0.2">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
      <c r="A111" t="s">
        <v>1183</v>
      </c>
      <c r="B111" t="s">
        <v>1184</v>
      </c>
      <c r="C111" t="s">
        <v>1191</v>
      </c>
      <c r="D111" s="58"/>
      <c r="E111" t="s">
        <v>1216</v>
      </c>
      <c r="F111">
        <v>0</v>
      </c>
      <c r="G111">
        <v>10</v>
      </c>
      <c r="H111">
        <v>1</v>
      </c>
      <c r="I111" t="s">
        <v>1161</v>
      </c>
      <c r="J111" t="s">
        <v>2635</v>
      </c>
      <c r="K111" t="s">
        <v>1162</v>
      </c>
    </row>
    <row r="112" spans="1:13" x14ac:dyDescent="0.2">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
      <c r="A122" t="s">
        <v>1062</v>
      </c>
      <c r="B122" t="s">
        <v>1063</v>
      </c>
      <c r="C122" t="s">
        <v>1593</v>
      </c>
      <c r="D122" s="58"/>
      <c r="E122" t="s">
        <v>1064</v>
      </c>
      <c r="F122">
        <v>0</v>
      </c>
      <c r="G122">
        <v>1</v>
      </c>
      <c r="H122">
        <v>1</v>
      </c>
      <c r="I122" s="88" t="s">
        <v>29</v>
      </c>
      <c r="J122" t="s">
        <v>1594</v>
      </c>
      <c r="M122" s="253"/>
    </row>
    <row r="123" spans="1:13" x14ac:dyDescent="0.2">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baseColWidth="10" defaultColWidth="9.1640625" defaultRowHeight="15" x14ac:dyDescent="0.2"/>
  <cols>
    <col min="1" max="1" width="15.83203125" customWidth="1"/>
    <col min="2" max="2" width="46" customWidth="1"/>
    <col min="3" max="3" width="21.5" customWidth="1"/>
    <col min="4" max="4" width="31.6640625" customWidth="1"/>
    <col min="5" max="5" width="11.83203125" customWidth="1"/>
    <col min="9" max="9" width="8.6640625" customWidth="1"/>
    <col min="10" max="10" width="88.5" customWidth="1"/>
    <col min="11" max="11" width="64.5" customWidth="1"/>
    <col min="12" max="12" width="67.5" customWidth="1"/>
    <col min="13" max="13" width="37.1640625" customWidth="1"/>
    <col min="14" max="14" width="29.83203125" customWidth="1"/>
    <col min="15" max="15" width="31.6640625" customWidth="1"/>
    <col min="16" max="16" width="34" customWidth="1"/>
    <col min="17" max="17" width="29.5" customWidth="1"/>
    <col min="18" max="18" width="23.5" customWidth="1"/>
    <col min="19" max="19" width="23.83203125" customWidth="1"/>
    <col min="20" max="20" width="24.83203125" customWidth="1"/>
  </cols>
  <sheetData>
    <row r="1" spans="1:20" x14ac:dyDescent="0.2">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2">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2">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2">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2">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44" x14ac:dyDescent="0.2">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96" x14ac:dyDescent="0.2">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2">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2">
      <c r="K15" s="58" t="s">
        <v>2540</v>
      </c>
      <c r="M15" s="58" t="s">
        <v>2541</v>
      </c>
    </row>
    <row r="16" spans="1:20" x14ac:dyDescent="0.2">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5" customHeight="1" x14ac:dyDescent="0.2">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baseColWidth="10" defaultColWidth="8.83203125" defaultRowHeight="15" x14ac:dyDescent="0.2"/>
  <cols>
    <col min="1" max="1" width="11.6640625" customWidth="1"/>
    <col min="2" max="2" width="16.33203125" customWidth="1"/>
    <col min="3" max="3" width="11.1640625" style="131" bestFit="1" customWidth="1"/>
    <col min="4" max="4" width="11.1640625" customWidth="1"/>
    <col min="6" max="6" width="17.83203125" style="131" customWidth="1"/>
    <col min="9" max="9" width="16" style="131" customWidth="1"/>
    <col min="10" max="10" width="21.1640625" style="131" customWidth="1"/>
    <col min="11" max="11" width="16" customWidth="1"/>
    <col min="12" max="12" width="14.6640625" style="131" customWidth="1"/>
    <col min="19" max="19" width="8.6640625" style="131"/>
    <col min="35" max="35" width="8.6640625" style="131"/>
    <col min="39" max="39" width="8.6640625" style="131"/>
    <col min="40" max="40" width="10.5" bestFit="1" customWidth="1"/>
    <col min="41" max="41" width="8.6640625" style="131"/>
    <col min="43" max="43" width="13.83203125" customWidth="1"/>
    <col min="44" max="44" width="8.6640625" style="131"/>
    <col min="45" max="45" width="11.5" bestFit="1" customWidth="1"/>
    <col min="52" max="52" width="8.6640625" style="131"/>
    <col min="60" max="60" width="8.6640625" style="131"/>
    <col min="68" max="68" width="8.6640625" style="131"/>
    <col min="69" max="69" width="10.5" customWidth="1"/>
    <col min="70" max="70" width="11.5" customWidth="1"/>
    <col min="71" max="71" width="12.83203125" customWidth="1"/>
    <col min="72" max="72" width="12.6640625" customWidth="1"/>
    <col min="73" max="73" width="12.5" customWidth="1"/>
    <col min="74" max="74" width="11.33203125" customWidth="1"/>
    <col min="75" max="75" width="9.33203125" customWidth="1"/>
    <col min="77" max="77" width="9.83203125" customWidth="1"/>
    <col min="78" max="78" width="9.5" customWidth="1"/>
    <col min="83" max="84" width="10.83203125" customWidth="1"/>
    <col min="86" max="86" width="8.6640625" style="131"/>
  </cols>
  <sheetData>
    <row r="1" spans="1:91" ht="16" x14ac:dyDescent="0.2">
      <c r="B1" s="264" t="s">
        <v>2435</v>
      </c>
      <c r="C1" s="264"/>
      <c r="D1" s="162"/>
      <c r="E1" s="163" t="s">
        <v>2436</v>
      </c>
      <c r="F1" s="164"/>
      <c r="H1" s="163" t="s">
        <v>2437</v>
      </c>
      <c r="J1" s="165" t="s">
        <v>2438</v>
      </c>
      <c r="K1" s="264" t="s">
        <v>2439</v>
      </c>
      <c r="L1" s="264"/>
      <c r="M1" s="264" t="s">
        <v>2440</v>
      </c>
      <c r="N1" s="264"/>
      <c r="O1" s="264"/>
      <c r="P1" s="264"/>
      <c r="Q1" s="264"/>
      <c r="R1" s="264"/>
      <c r="S1" s="264"/>
      <c r="T1" s="264" t="s">
        <v>2441</v>
      </c>
      <c r="U1" s="264"/>
      <c r="V1" s="264"/>
      <c r="W1" s="264"/>
      <c r="X1" s="264"/>
      <c r="Y1" s="264"/>
      <c r="Z1" s="264"/>
      <c r="AA1" s="264"/>
      <c r="AB1" s="264"/>
      <c r="AC1" s="264"/>
      <c r="AD1" s="264"/>
      <c r="AE1" s="264"/>
      <c r="AF1" s="264"/>
      <c r="AG1" s="264"/>
      <c r="AH1" s="264"/>
      <c r="AI1" s="265"/>
      <c r="AJ1" s="259" t="s">
        <v>2442</v>
      </c>
      <c r="AK1" s="259"/>
      <c r="AL1" s="259"/>
      <c r="AM1"/>
      <c r="AN1" s="263" t="s">
        <v>2443</v>
      </c>
      <c r="AO1" s="263"/>
      <c r="AQ1" t="s">
        <v>2444</v>
      </c>
      <c r="AS1" s="255" t="s">
        <v>2445</v>
      </c>
      <c r="AT1" s="256"/>
      <c r="AU1" s="256"/>
      <c r="AV1" s="256"/>
      <c r="AW1" s="256"/>
      <c r="AX1" s="256"/>
      <c r="AY1" s="256"/>
      <c r="AZ1" s="256"/>
      <c r="BA1" s="255" t="s">
        <v>2446</v>
      </c>
      <c r="BB1" s="256"/>
      <c r="BC1" s="256"/>
      <c r="BD1" s="256"/>
      <c r="BE1" s="256"/>
      <c r="BF1" s="256"/>
      <c r="BG1" s="256"/>
      <c r="BH1" s="256"/>
      <c r="BI1" s="257" t="s">
        <v>2447</v>
      </c>
      <c r="BJ1" s="258"/>
      <c r="BK1" s="258"/>
      <c r="BL1" s="258"/>
      <c r="BM1" s="258"/>
      <c r="BN1" s="258"/>
      <c r="BO1" s="258"/>
      <c r="BP1" s="258"/>
      <c r="BQ1" s="259" t="s">
        <v>2448</v>
      </c>
      <c r="BR1" s="259"/>
      <c r="BS1" s="259"/>
      <c r="BT1" s="259"/>
      <c r="BU1" s="259"/>
      <c r="BV1" s="259"/>
      <c r="BW1" s="259"/>
      <c r="BX1" s="259"/>
      <c r="BY1" s="259"/>
      <c r="BZ1" s="259"/>
      <c r="CA1" s="259"/>
      <c r="CB1" s="259"/>
      <c r="CC1" s="259"/>
      <c r="CD1" s="259"/>
      <c r="CE1" s="259"/>
      <c r="CF1" s="259"/>
      <c r="CG1" s="259"/>
      <c r="CH1" s="259"/>
      <c r="CI1" s="260" t="s">
        <v>2449</v>
      </c>
      <c r="CJ1" s="261"/>
      <c r="CK1" s="262"/>
      <c r="CL1" s="38" t="s">
        <v>2450</v>
      </c>
    </row>
    <row r="2" spans="1:91" s="146" customFormat="1" ht="59" customHeight="1" thickBot="1" x14ac:dyDescent="0.25">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ht="16" x14ac:dyDescent="0.2">
      <c r="A3" s="182" t="str">
        <f>About!$C$2</f>
        <v>Alabama</v>
      </c>
      <c r="B3" s="183">
        <f>ROUND(SUMIFS(B$4:B$54, $A$4:$A$54, $A$3),0)</f>
        <v>121652</v>
      </c>
      <c r="C3" s="184">
        <f t="shared" ref="C3" si="0">ROUND(SUMIFS(C$4:C$54, $A$4:$A$54, $A$3),0)</f>
        <v>122</v>
      </c>
      <c r="D3" s="183">
        <f>SUMIFS(D$4:D$54, $A$4:$A$54, $A$3)</f>
        <v>0</v>
      </c>
      <c r="E3" s="183">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2">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topLeftCell="I153" zoomScale="70" zoomScaleNormal="70" workbookViewId="0">
      <selection activeCell="S174" sqref="S174"/>
    </sheetView>
  </sheetViews>
  <sheetFormatPr baseColWidth="10" defaultColWidth="9.1640625" defaultRowHeight="15" x14ac:dyDescent="0.2"/>
  <cols>
    <col min="1" max="1" width="11.6640625" customWidth="1"/>
    <col min="2" max="2" width="11.6640625" style="204" customWidth="1"/>
    <col min="3" max="3" width="46.83203125" customWidth="1"/>
    <col min="4" max="7" width="11.6640625" customWidth="1"/>
    <col min="8" max="8" width="11.6640625" style="15" customWidth="1"/>
    <col min="9" max="9" width="11.6640625" style="204" customWidth="1"/>
    <col min="10" max="10" width="11.6640625" style="155" customWidth="1"/>
    <col min="11" max="15" width="11.6640625" customWidth="1"/>
    <col min="16" max="16" width="83" customWidth="1"/>
    <col min="17" max="17" width="11.6640625" customWidth="1"/>
    <col min="18" max="18" width="38" style="143" bestFit="1" customWidth="1"/>
    <col min="19" max="19" width="62.83203125" style="58" bestFit="1" customWidth="1"/>
  </cols>
  <sheetData>
    <row r="1" spans="1:19" x14ac:dyDescent="0.2">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c r="S1" s="254" t="s">
        <v>2649</v>
      </c>
    </row>
    <row r="2" spans="1:19" s="143" customFormat="1" x14ac:dyDescent="0.2">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s="218"/>
    </row>
    <row r="3" spans="1:19" s="143" customFormat="1" x14ac:dyDescent="0.2">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s="218"/>
    </row>
    <row r="4" spans="1:19" s="143" customFormat="1" x14ac:dyDescent="0.2">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s="218"/>
    </row>
    <row r="5" spans="1:19" s="143" customFormat="1" x14ac:dyDescent="0.2">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s="218"/>
    </row>
    <row r="6" spans="1:19" s="143" customFormat="1" x14ac:dyDescent="0.2">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s="218"/>
    </row>
    <row r="7" spans="1:19" s="143" customFormat="1" x14ac:dyDescent="0.2">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s="218"/>
    </row>
    <row r="8" spans="1:19" s="143" customFormat="1" x14ac:dyDescent="0.2">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s="218"/>
    </row>
    <row r="9" spans="1:19" s="143" customFormat="1" x14ac:dyDescent="0.2">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s="218"/>
    </row>
    <row r="10" spans="1:19" s="143" customFormat="1" x14ac:dyDescent="0.2">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s="218"/>
    </row>
    <row r="11" spans="1:19" s="143" customFormat="1" x14ac:dyDescent="0.2">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s="218"/>
    </row>
    <row r="12" spans="1:19" s="143" customFormat="1" x14ac:dyDescent="0.2">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s="218"/>
    </row>
    <row r="13" spans="1:19" s="143" customFormat="1" x14ac:dyDescent="0.2">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s="218"/>
    </row>
    <row r="14" spans="1:19" s="143" customFormat="1" x14ac:dyDescent="0.2">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s="218"/>
    </row>
    <row r="15" spans="1:19" s="143" customFormat="1" x14ac:dyDescent="0.2">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s="218"/>
    </row>
    <row r="16" spans="1:19" s="143" customFormat="1" x14ac:dyDescent="0.2">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s="218"/>
    </row>
    <row r="17" spans="1:19" s="143" customFormat="1" x14ac:dyDescent="0.2">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s="218"/>
    </row>
    <row r="18" spans="1:19" s="143" customFormat="1" x14ac:dyDescent="0.2">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s="218"/>
    </row>
    <row r="19" spans="1:19" s="143" customFormat="1" x14ac:dyDescent="0.2">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s="218"/>
    </row>
    <row r="20" spans="1:19" s="143" customFormat="1" x14ac:dyDescent="0.2">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s="218"/>
    </row>
    <row r="21" spans="1:19" s="143" customFormat="1" x14ac:dyDescent="0.2">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s="218"/>
    </row>
    <row r="22" spans="1:19" s="143" customFormat="1" x14ac:dyDescent="0.2">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s="218"/>
    </row>
    <row r="23" spans="1:19" s="143" customFormat="1" x14ac:dyDescent="0.2">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s="218"/>
    </row>
    <row r="24" spans="1:19" s="143" customFormat="1" x14ac:dyDescent="0.2">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s="218"/>
    </row>
    <row r="25" spans="1:19" s="143" customFormat="1" x14ac:dyDescent="0.2">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s="218"/>
    </row>
    <row r="26" spans="1:19" s="143" customFormat="1" x14ac:dyDescent="0.2">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s="218"/>
    </row>
    <row r="27" spans="1:19" s="143" customFormat="1" x14ac:dyDescent="0.2">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s="218"/>
    </row>
    <row r="28" spans="1:19" s="143" customFormat="1" x14ac:dyDescent="0.2">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s="218"/>
    </row>
    <row r="29" spans="1:19" s="143" customFormat="1" x14ac:dyDescent="0.2">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s="218"/>
    </row>
    <row r="30" spans="1:19" s="143" customFormat="1" x14ac:dyDescent="0.2">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s="218"/>
    </row>
    <row r="31" spans="1:19" s="143" customFormat="1" x14ac:dyDescent="0.2">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s="218"/>
    </row>
    <row r="32" spans="1:19" s="143" customFormat="1" x14ac:dyDescent="0.2">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s="218"/>
    </row>
    <row r="33" spans="1:19" s="143" customFormat="1" x14ac:dyDescent="0.2">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s="218"/>
    </row>
    <row r="34" spans="1:19" s="143" customFormat="1" x14ac:dyDescent="0.2">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s="218"/>
    </row>
    <row r="35" spans="1:19" s="143" customFormat="1" x14ac:dyDescent="0.2">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s="218"/>
    </row>
    <row r="36" spans="1:19" s="143" customFormat="1" x14ac:dyDescent="0.2">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s="218"/>
    </row>
    <row r="37" spans="1:19" s="143" customFormat="1" x14ac:dyDescent="0.2">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s="218"/>
    </row>
    <row r="38" spans="1:19" s="143" customFormat="1" x14ac:dyDescent="0.2">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s="218"/>
    </row>
    <row r="39" spans="1:19" s="143" customFormat="1" x14ac:dyDescent="0.2">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s="218"/>
    </row>
    <row r="40" spans="1:19" s="143" customFormat="1" x14ac:dyDescent="0.2">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s="218"/>
    </row>
    <row r="41" spans="1:19" s="143" customFormat="1" x14ac:dyDescent="0.2">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s="218"/>
    </row>
    <row r="42" spans="1:19" s="143" customFormat="1" x14ac:dyDescent="0.2">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s="218"/>
    </row>
    <row r="43" spans="1:19" s="143" customFormat="1" x14ac:dyDescent="0.2">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s="218"/>
    </row>
    <row r="44" spans="1:19" s="143" customFormat="1" x14ac:dyDescent="0.2">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s="218"/>
    </row>
    <row r="45" spans="1:19" s="143" customFormat="1" x14ac:dyDescent="0.2">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s="218"/>
    </row>
    <row r="46" spans="1:19" s="143" customFormat="1" x14ac:dyDescent="0.2">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s="218"/>
    </row>
    <row r="47" spans="1:19" s="143" customFormat="1" x14ac:dyDescent="0.2">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s="218"/>
    </row>
    <row r="48" spans="1:19" s="143" customFormat="1" x14ac:dyDescent="0.2">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s="218"/>
    </row>
    <row r="49" spans="1:19" s="143" customFormat="1" x14ac:dyDescent="0.2">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s="218"/>
    </row>
    <row r="50" spans="1:19" s="143" customFormat="1" x14ac:dyDescent="0.2">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s="218"/>
    </row>
    <row r="51" spans="1:19" s="143" customFormat="1" x14ac:dyDescent="0.2">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s="218"/>
    </row>
    <row r="52" spans="1:19" s="143" customFormat="1" x14ac:dyDescent="0.2">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s="218"/>
    </row>
    <row r="53" spans="1:19" s="143" customFormat="1" x14ac:dyDescent="0.2">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s="218"/>
    </row>
    <row r="54" spans="1:19" s="143" customFormat="1" x14ac:dyDescent="0.2">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s="218"/>
    </row>
    <row r="55" spans="1:19" s="143" customFormat="1" x14ac:dyDescent="0.2">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s="218"/>
    </row>
    <row r="56" spans="1:19" s="143" customFormat="1" x14ac:dyDescent="0.2">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s="218"/>
    </row>
    <row r="57" spans="1:19" s="143" customFormat="1" x14ac:dyDescent="0.2">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s="218"/>
    </row>
    <row r="58" spans="1:19" s="143" customFormat="1" x14ac:dyDescent="0.2">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s="218"/>
    </row>
    <row r="59" spans="1:19" s="143" customFormat="1" x14ac:dyDescent="0.2">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s="218"/>
    </row>
    <row r="60" spans="1:19" s="143" customFormat="1" x14ac:dyDescent="0.2">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s="218"/>
    </row>
    <row r="61" spans="1:19" s="143" customFormat="1" x14ac:dyDescent="0.2">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s="218"/>
    </row>
    <row r="62" spans="1:19" s="143" customFormat="1" x14ac:dyDescent="0.2">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s="218"/>
    </row>
    <row r="63" spans="1:19" s="143" customFormat="1" x14ac:dyDescent="0.2">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s="218"/>
    </row>
    <row r="64" spans="1:19" ht="14.5" customHeight="1" x14ac:dyDescent="0.2">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s="218"/>
    </row>
    <row r="106" spans="1:19" ht="14.5" customHeight="1" x14ac:dyDescent="0.2">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9" x14ac:dyDescent="0.2">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9" x14ac:dyDescent="0.2">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s="218"/>
    </row>
    <row r="161" spans="1:19" s="143" customFormat="1" x14ac:dyDescent="0.2">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s="218"/>
    </row>
    <row r="162" spans="1:19" x14ac:dyDescent="0.2">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9" x14ac:dyDescent="0.2">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s="254" t="s">
        <v>2650</v>
      </c>
    </row>
    <row r="175" spans="1:19" x14ac:dyDescent="0.2">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9" s="143" customFormat="1" x14ac:dyDescent="0.2">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s="254"/>
    </row>
    <row r="188" spans="1:19" s="143" customFormat="1" x14ac:dyDescent="0.2">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s="254" t="s">
        <v>2650</v>
      </c>
    </row>
    <row r="189" spans="1:19" s="143" customFormat="1" x14ac:dyDescent="0.2">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s="218"/>
    </row>
    <row r="190" spans="1:19" s="143" customFormat="1" x14ac:dyDescent="0.2">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s="218"/>
    </row>
    <row r="191" spans="1:19" s="143" customFormat="1" x14ac:dyDescent="0.2">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s="218"/>
    </row>
    <row r="192" spans="1:19" s="143" customFormat="1" x14ac:dyDescent="0.2">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s="218"/>
    </row>
    <row r="193" spans="1:19" s="143" customFormat="1" x14ac:dyDescent="0.2">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s="218"/>
    </row>
    <row r="194" spans="1:19" s="143" customFormat="1" x14ac:dyDescent="0.2">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s="218"/>
    </row>
    <row r="195" spans="1:19" s="143" customFormat="1" x14ac:dyDescent="0.2">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s="218"/>
    </row>
    <row r="196" spans="1:19" s="143" customFormat="1" x14ac:dyDescent="0.2">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s="218"/>
    </row>
    <row r="197" spans="1:19" s="143" customFormat="1" x14ac:dyDescent="0.2">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s="218"/>
    </row>
    <row r="198" spans="1:19" s="143" customFormat="1" x14ac:dyDescent="0.2">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s="218"/>
    </row>
    <row r="199" spans="1:19" x14ac:dyDescent="0.2">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9" x14ac:dyDescent="0.2">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s="156"/>
    </row>
    <row r="216" spans="1:19" s="76" customFormat="1" x14ac:dyDescent="0.2">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s="156"/>
    </row>
    <row r="217" spans="1:19" s="76" customFormat="1" x14ac:dyDescent="0.2">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s="156"/>
    </row>
    <row r="218" spans="1:19" s="76" customFormat="1" x14ac:dyDescent="0.2">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s="156"/>
    </row>
    <row r="219" spans="1:19" s="76" customFormat="1" x14ac:dyDescent="0.2">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s="156"/>
    </row>
    <row r="220" spans="1:19" s="76" customFormat="1" x14ac:dyDescent="0.2">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s="156"/>
    </row>
    <row r="221" spans="1:19" s="76" customFormat="1" x14ac:dyDescent="0.2">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s="156"/>
    </row>
    <row r="222" spans="1:19" s="76" customFormat="1" x14ac:dyDescent="0.2">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s="156"/>
    </row>
    <row r="223" spans="1:19" s="76" customFormat="1" x14ac:dyDescent="0.2">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s="156"/>
    </row>
    <row r="224" spans="1:19" s="76" customFormat="1" x14ac:dyDescent="0.2">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s="156"/>
    </row>
    <row r="225" spans="1:19" s="76" customFormat="1" x14ac:dyDescent="0.2">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s="156"/>
    </row>
    <row r="226" spans="1:19" s="76" customFormat="1" x14ac:dyDescent="0.2">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s="156"/>
    </row>
    <row r="227" spans="1:19" s="76" customFormat="1" x14ac:dyDescent="0.2">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s="156"/>
    </row>
    <row r="228" spans="1:19" s="76" customFormat="1" x14ac:dyDescent="0.2">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s="156"/>
    </row>
    <row r="229" spans="1:19" s="76" customFormat="1" x14ac:dyDescent="0.2">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s="156"/>
    </row>
    <row r="230" spans="1:19" s="76" customFormat="1" x14ac:dyDescent="0.2">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s="156"/>
    </row>
    <row r="231" spans="1:19" s="76" customFormat="1" x14ac:dyDescent="0.2">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s="156"/>
    </row>
    <row r="232" spans="1:19" s="76" customFormat="1" x14ac:dyDescent="0.2">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s="156"/>
    </row>
    <row r="233" spans="1:19" s="76" customFormat="1" x14ac:dyDescent="0.2">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s="156"/>
    </row>
    <row r="234" spans="1:19" s="76" customFormat="1" x14ac:dyDescent="0.2">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s="156"/>
    </row>
    <row r="235" spans="1:19" s="76" customFormat="1" x14ac:dyDescent="0.2">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s="156"/>
    </row>
    <row r="236" spans="1:19" s="76" customFormat="1" x14ac:dyDescent="0.2">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s="156"/>
    </row>
    <row r="237" spans="1:19" s="76" customFormat="1" x14ac:dyDescent="0.2">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s="156"/>
    </row>
    <row r="238" spans="1:19" s="76" customFormat="1" x14ac:dyDescent="0.2">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s="156"/>
    </row>
    <row r="239" spans="1:19" s="76" customFormat="1" x14ac:dyDescent="0.2">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s="156"/>
    </row>
    <row r="240" spans="1:19" s="76" customFormat="1" x14ac:dyDescent="0.2">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s="156"/>
    </row>
    <row r="241" spans="1:19" s="76" customFormat="1" x14ac:dyDescent="0.2">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s="156"/>
    </row>
    <row r="242" spans="1:19" s="76" customFormat="1" x14ac:dyDescent="0.2">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s="156"/>
    </row>
    <row r="243" spans="1:19" s="76" customFormat="1" x14ac:dyDescent="0.2">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s="156"/>
    </row>
    <row r="244" spans="1:19" s="76" customFormat="1" x14ac:dyDescent="0.2">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s="156"/>
    </row>
    <row r="245" spans="1:19" s="76" customFormat="1" x14ac:dyDescent="0.2">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s="156"/>
    </row>
    <row r="246" spans="1:19" s="76" customFormat="1" x14ac:dyDescent="0.2">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s="156"/>
    </row>
    <row r="247" spans="1:19" s="76" customFormat="1" x14ac:dyDescent="0.2">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s="156"/>
    </row>
    <row r="248" spans="1:19" s="76" customFormat="1" x14ac:dyDescent="0.2">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s="156"/>
    </row>
    <row r="249" spans="1:19" s="76" customFormat="1" x14ac:dyDescent="0.2">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s="156"/>
    </row>
    <row r="250" spans="1:19" s="76" customFormat="1" x14ac:dyDescent="0.2">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s="156"/>
    </row>
    <row r="251" spans="1:19" s="76" customFormat="1" x14ac:dyDescent="0.2">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s="156"/>
    </row>
    <row r="252" spans="1:19" s="76" customFormat="1" x14ac:dyDescent="0.2">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s="156"/>
    </row>
    <row r="253" spans="1:19" s="76" customFormat="1" x14ac:dyDescent="0.2">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s="156"/>
    </row>
    <row r="254" spans="1:19" s="143" customFormat="1" x14ac:dyDescent="0.2">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s="218"/>
    </row>
    <row r="255" spans="1:19" s="76" customFormat="1" x14ac:dyDescent="0.2">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s="156"/>
    </row>
    <row r="256" spans="1:19" s="76" customFormat="1" x14ac:dyDescent="0.2">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s="156"/>
    </row>
    <row r="257" spans="1:19" s="76" customFormat="1" x14ac:dyDescent="0.2">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s="156"/>
    </row>
    <row r="258" spans="1:19" s="76" customFormat="1" x14ac:dyDescent="0.2">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s="156"/>
    </row>
    <row r="259" spans="1:19" s="76" customFormat="1" x14ac:dyDescent="0.2">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s="156"/>
    </row>
    <row r="260" spans="1:19" s="76" customFormat="1" x14ac:dyDescent="0.2">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s="156"/>
    </row>
    <row r="261" spans="1:19" s="76" customFormat="1" x14ac:dyDescent="0.2">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s="156"/>
    </row>
    <row r="262" spans="1:19" s="76" customFormat="1" x14ac:dyDescent="0.2">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s="156"/>
    </row>
    <row r="263" spans="1:19" s="76" customFormat="1" x14ac:dyDescent="0.2">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s="156"/>
    </row>
    <row r="264" spans="1:19" s="76" customFormat="1" x14ac:dyDescent="0.2">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s="156"/>
    </row>
    <row r="265" spans="1:19" s="76" customFormat="1" x14ac:dyDescent="0.2">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s="156"/>
    </row>
    <row r="266" spans="1:19" s="76" customFormat="1" x14ac:dyDescent="0.2">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s="156"/>
    </row>
    <row r="267" spans="1:19" s="76" customFormat="1" x14ac:dyDescent="0.2">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s="156"/>
    </row>
    <row r="268" spans="1:19" s="76" customFormat="1" x14ac:dyDescent="0.2">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s="156"/>
    </row>
    <row r="269" spans="1:19" s="76" customFormat="1" x14ac:dyDescent="0.2">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s="156"/>
    </row>
    <row r="270" spans="1:19" s="76" customFormat="1" x14ac:dyDescent="0.2">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s="156"/>
    </row>
    <row r="271" spans="1:19" s="76" customFormat="1" x14ac:dyDescent="0.2">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s="156"/>
    </row>
    <row r="272" spans="1:19" s="76" customFormat="1" x14ac:dyDescent="0.2">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s="156"/>
    </row>
    <row r="273" spans="1:19" s="76" customFormat="1" x14ac:dyDescent="0.2">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s="156"/>
    </row>
    <row r="274" spans="1:19" s="76" customFormat="1" x14ac:dyDescent="0.2">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s="156"/>
    </row>
    <row r="275" spans="1:19" s="76" customFormat="1" x14ac:dyDescent="0.2">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s="156"/>
    </row>
    <row r="276" spans="1:19" s="76" customFormat="1" x14ac:dyDescent="0.2">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s="156"/>
    </row>
    <row r="277" spans="1:19" s="76" customFormat="1" x14ac:dyDescent="0.2">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s="156"/>
    </row>
    <row r="278" spans="1:19" s="76" customFormat="1" x14ac:dyDescent="0.2">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s="156"/>
    </row>
    <row r="279" spans="1:19" s="76" customFormat="1" x14ac:dyDescent="0.2">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s="156"/>
    </row>
    <row r="280" spans="1:19" s="76" customFormat="1" x14ac:dyDescent="0.2">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s="156"/>
    </row>
    <row r="281" spans="1:19" s="76" customFormat="1" x14ac:dyDescent="0.2">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s="156"/>
    </row>
    <row r="282" spans="1:19" s="76" customFormat="1" x14ac:dyDescent="0.2">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s="156"/>
    </row>
    <row r="283" spans="1:19" s="76" customFormat="1" x14ac:dyDescent="0.2">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s="156"/>
    </row>
    <row r="284" spans="1:19" s="76" customFormat="1" x14ac:dyDescent="0.2">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s="156"/>
    </row>
    <row r="285" spans="1:19" s="76" customFormat="1" x14ac:dyDescent="0.2">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s="156"/>
    </row>
    <row r="286" spans="1:19" s="76" customFormat="1" x14ac:dyDescent="0.2">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s="156"/>
    </row>
    <row r="287" spans="1:19" s="76" customFormat="1" x14ac:dyDescent="0.2">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s="156"/>
    </row>
    <row r="288" spans="1:19" s="76" customFormat="1" x14ac:dyDescent="0.2">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s="156"/>
    </row>
    <row r="289" spans="1:19" s="76" customFormat="1" x14ac:dyDescent="0.2">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s="156"/>
    </row>
    <row r="290" spans="1:19" s="76" customFormat="1" x14ac:dyDescent="0.2">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s="156"/>
    </row>
    <row r="291" spans="1:19" s="76" customFormat="1" x14ac:dyDescent="0.2">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s="156"/>
    </row>
    <row r="292" spans="1:19" s="76" customFormat="1" x14ac:dyDescent="0.2">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s="156"/>
    </row>
    <row r="293" spans="1:19" s="76" customFormat="1" x14ac:dyDescent="0.2">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s="156"/>
    </row>
    <row r="294" spans="1:19" s="76" customFormat="1" x14ac:dyDescent="0.2">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s="156"/>
    </row>
    <row r="295" spans="1:19" s="76" customFormat="1" x14ac:dyDescent="0.2">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s="156"/>
    </row>
    <row r="296" spans="1:19" s="76" customFormat="1" x14ac:dyDescent="0.2">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s="156"/>
    </row>
    <row r="297" spans="1:19" s="76" customFormat="1" x14ac:dyDescent="0.2">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s="156"/>
    </row>
    <row r="298" spans="1:19" s="76" customFormat="1" x14ac:dyDescent="0.2">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s="156"/>
    </row>
    <row r="299" spans="1:19" s="76" customFormat="1" x14ac:dyDescent="0.2">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s="156"/>
    </row>
    <row r="300" spans="1:19" s="76" customFormat="1" x14ac:dyDescent="0.2">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s="156"/>
    </row>
    <row r="301" spans="1:19" s="76" customFormat="1" x14ac:dyDescent="0.2">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s="156"/>
    </row>
    <row r="302" spans="1:19" s="76" customFormat="1" x14ac:dyDescent="0.2">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s="156"/>
    </row>
    <row r="303" spans="1:19" s="76" customFormat="1" x14ac:dyDescent="0.2">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s="156"/>
    </row>
    <row r="304" spans="1:19" s="76" customFormat="1" x14ac:dyDescent="0.2">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s="156"/>
    </row>
    <row r="305" spans="1:19" s="143" customFormat="1" x14ac:dyDescent="0.2">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s="218"/>
    </row>
    <row r="306" spans="1:19" s="143" customFormat="1" x14ac:dyDescent="0.2">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s="218"/>
    </row>
    <row r="307" spans="1:19" s="143" customFormat="1" x14ac:dyDescent="0.2">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s="218"/>
    </row>
    <row r="308" spans="1:19" s="143" customFormat="1" x14ac:dyDescent="0.2">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s="218"/>
    </row>
    <row r="309" spans="1:19" s="143" customFormat="1" x14ac:dyDescent="0.2">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s="218"/>
    </row>
    <row r="310" spans="1:19" s="143" customFormat="1" x14ac:dyDescent="0.2">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s="218"/>
    </row>
    <row r="311" spans="1:19" s="143" customFormat="1" x14ac:dyDescent="0.2">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s="218"/>
    </row>
    <row r="312" spans="1:19" s="143" customFormat="1" x14ac:dyDescent="0.2">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s="218"/>
    </row>
    <row r="313" spans="1:19" s="143" customFormat="1" x14ac:dyDescent="0.2">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s="218"/>
    </row>
    <row r="314" spans="1:19" s="143" customFormat="1" x14ac:dyDescent="0.2">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s="218"/>
    </row>
    <row r="315" spans="1:19" s="143" customFormat="1" x14ac:dyDescent="0.2">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s="218"/>
    </row>
    <row r="316" spans="1:19" s="143" customFormat="1" x14ac:dyDescent="0.2">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s="218"/>
    </row>
    <row r="317" spans="1:19" s="143" customFormat="1" x14ac:dyDescent="0.2">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s="218"/>
    </row>
    <row r="318" spans="1:19" s="143" customFormat="1" x14ac:dyDescent="0.2">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s="218"/>
    </row>
    <row r="319" spans="1:19" s="143" customFormat="1" x14ac:dyDescent="0.2">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s="218"/>
    </row>
    <row r="320" spans="1:19" s="143" customFormat="1" x14ac:dyDescent="0.2">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s="218"/>
    </row>
    <row r="321" spans="1:19" s="143" customFormat="1" x14ac:dyDescent="0.2">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s="218"/>
    </row>
    <row r="322" spans="1:19" s="143" customFormat="1" x14ac:dyDescent="0.2">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s="218"/>
    </row>
    <row r="323" spans="1:19" s="143" customFormat="1" x14ac:dyDescent="0.2">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s="218"/>
    </row>
    <row r="324" spans="1:19" s="143" customFormat="1" x14ac:dyDescent="0.2">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s="218"/>
    </row>
    <row r="325" spans="1:19" s="143" customFormat="1" x14ac:dyDescent="0.2">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s="218"/>
    </row>
    <row r="326" spans="1:19" s="143" customFormat="1" x14ac:dyDescent="0.2">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s="218"/>
    </row>
    <row r="327" spans="1:19" s="143" customFormat="1" x14ac:dyDescent="0.2">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s="218"/>
    </row>
    <row r="328" spans="1:19" s="143" customFormat="1" x14ac:dyDescent="0.2">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s="218"/>
    </row>
    <row r="329" spans="1:19" s="143" customFormat="1" x14ac:dyDescent="0.2">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s="218"/>
    </row>
    <row r="330" spans="1:19" x14ac:dyDescent="0.2">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214"/>
    </row>
    <row r="332" spans="1:19" x14ac:dyDescent="0.2">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214"/>
    </row>
    <row r="333" spans="1:19" x14ac:dyDescent="0.2">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214"/>
    </row>
    <row r="334" spans="1:19" x14ac:dyDescent="0.2">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214"/>
    </row>
    <row r="335" spans="1:19" x14ac:dyDescent="0.2">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214"/>
    </row>
    <row r="336" spans="1:19" x14ac:dyDescent="0.2">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214"/>
    </row>
    <row r="337" spans="1:19" x14ac:dyDescent="0.2">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214"/>
    </row>
    <row r="338" spans="1:19" x14ac:dyDescent="0.2">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214"/>
    </row>
    <row r="339" spans="1:19" x14ac:dyDescent="0.2">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214"/>
    </row>
    <row r="340" spans="1:19" x14ac:dyDescent="0.2">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214"/>
    </row>
    <row r="341" spans="1:19" x14ac:dyDescent="0.2">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214"/>
    </row>
    <row r="342" spans="1:19" x14ac:dyDescent="0.2">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214"/>
    </row>
    <row r="343" spans="1:19" x14ac:dyDescent="0.2">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214"/>
    </row>
    <row r="344" spans="1:19" x14ac:dyDescent="0.2">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214"/>
    </row>
    <row r="345" spans="1:19" x14ac:dyDescent="0.2">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214"/>
    </row>
    <row r="346" spans="1:19" x14ac:dyDescent="0.2">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214"/>
    </row>
    <row r="347" spans="1:19" x14ac:dyDescent="0.2">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214"/>
    </row>
    <row r="348" spans="1:19" x14ac:dyDescent="0.2">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214"/>
    </row>
    <row r="349" spans="1:19" x14ac:dyDescent="0.2">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214"/>
    </row>
    <row r="350" spans="1:19" x14ac:dyDescent="0.2">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214"/>
    </row>
    <row r="351" spans="1:19" x14ac:dyDescent="0.2">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214"/>
    </row>
    <row r="352" spans="1:19" x14ac:dyDescent="0.2">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214"/>
    </row>
    <row r="353" spans="1:19" x14ac:dyDescent="0.2">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214"/>
    </row>
    <row r="354" spans="1:19" x14ac:dyDescent="0.2">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214"/>
    </row>
    <row r="355" spans="1:19" x14ac:dyDescent="0.2">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c r="S404" s="156"/>
    </row>
    <row r="405" spans="1:19" s="76" customFormat="1" x14ac:dyDescent="0.2">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s="156"/>
    </row>
    <row r="406" spans="1:19" s="76" customFormat="1" x14ac:dyDescent="0.2">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s="156"/>
    </row>
    <row r="407" spans="1:19" s="76" customFormat="1" x14ac:dyDescent="0.2">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s="156"/>
    </row>
    <row r="408" spans="1:19" s="76" customFormat="1" x14ac:dyDescent="0.2">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s="156"/>
    </row>
    <row r="409" spans="1:19" s="76" customFormat="1" x14ac:dyDescent="0.2">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s="156"/>
    </row>
    <row r="410" spans="1:19" s="76" customFormat="1" x14ac:dyDescent="0.2">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s="156"/>
    </row>
    <row r="411" spans="1:19" s="76" customFormat="1" x14ac:dyDescent="0.2">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s="156"/>
    </row>
    <row r="412" spans="1:19" s="76" customFormat="1" x14ac:dyDescent="0.2">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s="156"/>
    </row>
    <row r="413" spans="1:19" s="76" customFormat="1" x14ac:dyDescent="0.2">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s="156"/>
    </row>
    <row r="414" spans="1:19" s="76" customFormat="1" x14ac:dyDescent="0.2">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s="156"/>
    </row>
    <row r="415" spans="1:19" s="76" customFormat="1" x14ac:dyDescent="0.2">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s="156"/>
    </row>
    <row r="416" spans="1:19" s="76" customFormat="1" x14ac:dyDescent="0.2">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s="156"/>
    </row>
    <row r="417" spans="1:19" s="76" customFormat="1" x14ac:dyDescent="0.2">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s="156"/>
    </row>
    <row r="418" spans="1:19" s="76" customFormat="1" x14ac:dyDescent="0.2">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s="156"/>
    </row>
    <row r="419" spans="1:19" s="76" customFormat="1" x14ac:dyDescent="0.2">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s="156"/>
    </row>
    <row r="420" spans="1:19" s="76" customFormat="1" x14ac:dyDescent="0.2">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s="156"/>
    </row>
    <row r="421" spans="1:19" s="76" customFormat="1" x14ac:dyDescent="0.2">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s="156"/>
    </row>
    <row r="422" spans="1:19" s="76" customFormat="1" x14ac:dyDescent="0.2">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s="156"/>
    </row>
    <row r="423" spans="1:19" s="76" customFormat="1" x14ac:dyDescent="0.2">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s="156"/>
    </row>
    <row r="424" spans="1:19" s="76" customFormat="1" x14ac:dyDescent="0.2">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s="156"/>
    </row>
    <row r="425" spans="1:19" s="76" customFormat="1" x14ac:dyDescent="0.2">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s="156"/>
    </row>
    <row r="426" spans="1:19" s="76" customFormat="1" x14ac:dyDescent="0.2">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s="156"/>
    </row>
    <row r="427" spans="1:19" s="76" customFormat="1" x14ac:dyDescent="0.2">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s="156"/>
    </row>
    <row r="428" spans="1:19" s="76" customFormat="1" x14ac:dyDescent="0.2">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c r="S428" s="156"/>
    </row>
    <row r="429" spans="1:19" s="76" customFormat="1" x14ac:dyDescent="0.2">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s="156"/>
    </row>
    <row r="430" spans="1:19" s="76" customFormat="1" x14ac:dyDescent="0.2">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s="156"/>
    </row>
    <row r="431" spans="1:19" s="76" customFormat="1" x14ac:dyDescent="0.2">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s="156"/>
    </row>
    <row r="432" spans="1:19" s="76" customFormat="1" x14ac:dyDescent="0.2">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s="156"/>
    </row>
    <row r="433" spans="1:19" s="76" customFormat="1" x14ac:dyDescent="0.2">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s="156"/>
    </row>
    <row r="434" spans="1:19" s="76" customFormat="1" x14ac:dyDescent="0.2">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s="156"/>
    </row>
    <row r="435" spans="1:19" s="76" customFormat="1" x14ac:dyDescent="0.2">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s="156"/>
    </row>
    <row r="436" spans="1:19" s="76" customFormat="1" x14ac:dyDescent="0.2">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s="156"/>
    </row>
    <row r="437" spans="1:19" s="76" customFormat="1" x14ac:dyDescent="0.2">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s="156"/>
    </row>
    <row r="438" spans="1:19" s="76" customFormat="1" x14ac:dyDescent="0.2">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s="156"/>
    </row>
    <row r="439" spans="1:19" s="76" customFormat="1" x14ac:dyDescent="0.2">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s="156"/>
    </row>
    <row r="440" spans="1:19" s="76" customFormat="1" x14ac:dyDescent="0.2">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s="156"/>
    </row>
    <row r="441" spans="1:19" s="76" customFormat="1" x14ac:dyDescent="0.2">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s="156"/>
    </row>
    <row r="442" spans="1:19" s="76" customFormat="1" x14ac:dyDescent="0.2">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s="156"/>
    </row>
    <row r="443" spans="1:19" s="76" customFormat="1" x14ac:dyDescent="0.2">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s="156"/>
    </row>
    <row r="444" spans="1:19" s="76" customFormat="1" x14ac:dyDescent="0.2">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s="156"/>
    </row>
    <row r="445" spans="1:19" s="76" customFormat="1" x14ac:dyDescent="0.2">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s="156"/>
    </row>
    <row r="446" spans="1:19" s="76" customFormat="1" x14ac:dyDescent="0.2">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s="156"/>
    </row>
    <row r="447" spans="1:19" s="76" customFormat="1" x14ac:dyDescent="0.2">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s="156"/>
    </row>
    <row r="448" spans="1:19" s="76" customFormat="1" x14ac:dyDescent="0.2">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s="156"/>
    </row>
    <row r="449" spans="1:19" s="76" customFormat="1" x14ac:dyDescent="0.2">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s="156"/>
    </row>
    <row r="450" spans="1:19" s="76" customFormat="1" x14ac:dyDescent="0.2">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s="156"/>
    </row>
    <row r="451" spans="1:19" s="76" customFormat="1" x14ac:dyDescent="0.2">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s="156"/>
    </row>
    <row r="452" spans="1:19" s="143" customFormat="1" x14ac:dyDescent="0.2">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c r="S452" s="218"/>
    </row>
    <row r="453" spans="1:19" s="143" customFormat="1" x14ac:dyDescent="0.2">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s="218"/>
    </row>
    <row r="454" spans="1:19" s="143" customFormat="1" x14ac:dyDescent="0.2">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s="218"/>
    </row>
    <row r="455" spans="1:19" s="143" customFormat="1" x14ac:dyDescent="0.2">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s="218"/>
    </row>
    <row r="456" spans="1:19" s="143" customFormat="1" x14ac:dyDescent="0.2">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s="218"/>
    </row>
    <row r="457" spans="1:19" s="143" customFormat="1" x14ac:dyDescent="0.2">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s="218"/>
    </row>
    <row r="458" spans="1:19" s="143" customFormat="1" x14ac:dyDescent="0.2">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s="218"/>
    </row>
    <row r="459" spans="1:19" s="143" customFormat="1" x14ac:dyDescent="0.2">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s="218"/>
    </row>
    <row r="460" spans="1:19" s="143" customFormat="1" x14ac:dyDescent="0.2">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s="218"/>
    </row>
    <row r="461" spans="1:19" s="143" customFormat="1" x14ac:dyDescent="0.2">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s="218"/>
    </row>
    <row r="462" spans="1:19" s="143" customFormat="1" x14ac:dyDescent="0.2">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s="218"/>
    </row>
    <row r="463" spans="1:19" s="143" customFormat="1" x14ac:dyDescent="0.2">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s="218"/>
    </row>
    <row r="464" spans="1:19" s="143" customFormat="1" x14ac:dyDescent="0.2">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s="218"/>
    </row>
    <row r="465" spans="1:19" s="143" customFormat="1" x14ac:dyDescent="0.2">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s="218"/>
    </row>
    <row r="466" spans="1:19" s="143" customFormat="1" x14ac:dyDescent="0.2">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s="218"/>
    </row>
    <row r="467" spans="1:19" s="143" customFormat="1" x14ac:dyDescent="0.2">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s="218"/>
    </row>
    <row r="468" spans="1:19" s="143" customFormat="1" x14ac:dyDescent="0.2">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s="218"/>
    </row>
    <row r="469" spans="1:19" s="143" customFormat="1" x14ac:dyDescent="0.2">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s="218"/>
    </row>
    <row r="470" spans="1:19" s="143" customFormat="1" x14ac:dyDescent="0.2">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s="218"/>
    </row>
    <row r="471" spans="1:19" s="143" customFormat="1" x14ac:dyDescent="0.2">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s="218"/>
    </row>
    <row r="472" spans="1:19" s="143" customFormat="1" x14ac:dyDescent="0.2">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s="218"/>
    </row>
    <row r="473" spans="1:19" s="143" customFormat="1" x14ac:dyDescent="0.2">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s="218"/>
    </row>
    <row r="474" spans="1:19" s="143" customFormat="1" x14ac:dyDescent="0.2">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s="218"/>
    </row>
    <row r="475" spans="1:19" s="143" customFormat="1" x14ac:dyDescent="0.2">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s="218"/>
    </row>
    <row r="476" spans="1:19" s="143" customFormat="1" x14ac:dyDescent="0.2">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s="218"/>
    </row>
    <row r="477" spans="1:19" s="143" customFormat="1" x14ac:dyDescent="0.2">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s="218"/>
    </row>
    <row r="478" spans="1:19" s="143" customFormat="1" x14ac:dyDescent="0.2">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s="218"/>
    </row>
    <row r="479" spans="1:19" s="143" customFormat="1" x14ac:dyDescent="0.2">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s="218"/>
    </row>
    <row r="480" spans="1:19" s="143" customFormat="1" x14ac:dyDescent="0.2">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c r="S480" s="218"/>
    </row>
    <row r="481" spans="1:19" s="143" customFormat="1" x14ac:dyDescent="0.2">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s="218"/>
    </row>
    <row r="482" spans="1:19" s="143" customFormat="1" x14ac:dyDescent="0.2">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s="218"/>
    </row>
    <row r="483" spans="1:19" s="143" customFormat="1" x14ac:dyDescent="0.2">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s="218"/>
    </row>
    <row r="484" spans="1:19" s="143" customFormat="1" x14ac:dyDescent="0.2">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s="218"/>
    </row>
    <row r="485" spans="1:19" s="143" customFormat="1" x14ac:dyDescent="0.2">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s="218"/>
    </row>
    <row r="486" spans="1:19" s="143" customFormat="1" x14ac:dyDescent="0.2">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s="218"/>
    </row>
    <row r="487" spans="1:19" s="143" customFormat="1" x14ac:dyDescent="0.2">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s="218"/>
    </row>
    <row r="488" spans="1:19" s="143" customFormat="1" x14ac:dyDescent="0.2">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s="218"/>
    </row>
    <row r="489" spans="1:19" s="143" customFormat="1" x14ac:dyDescent="0.2">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s="218"/>
    </row>
    <row r="490" spans="1:19" s="143" customFormat="1" x14ac:dyDescent="0.2">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s="218"/>
    </row>
    <row r="491" spans="1:19" s="143" customFormat="1" x14ac:dyDescent="0.2">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s="218"/>
    </row>
    <row r="492" spans="1:19" s="143" customFormat="1" x14ac:dyDescent="0.2">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s="218"/>
    </row>
    <row r="493" spans="1:19" s="143" customFormat="1" x14ac:dyDescent="0.2">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s="218"/>
    </row>
    <row r="494" spans="1:19" s="143" customFormat="1" x14ac:dyDescent="0.2">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s="218"/>
    </row>
    <row r="495" spans="1:19" s="143" customFormat="1" x14ac:dyDescent="0.2">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s="218"/>
    </row>
    <row r="496" spans="1:19" s="143" customFormat="1" x14ac:dyDescent="0.2">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s="218"/>
    </row>
    <row r="497" spans="1:19" s="143" customFormat="1" x14ac:dyDescent="0.2">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s="218"/>
    </row>
    <row r="498" spans="1:19" s="143" customFormat="1" x14ac:dyDescent="0.2">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s="218"/>
    </row>
    <row r="499" spans="1:19" s="143" customFormat="1" x14ac:dyDescent="0.2">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s="218"/>
    </row>
    <row r="500" spans="1:19" s="143" customFormat="1" x14ac:dyDescent="0.2">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s="218"/>
    </row>
    <row r="501" spans="1:19" s="143" customFormat="1" x14ac:dyDescent="0.2">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s="218"/>
    </row>
    <row r="502" spans="1:19" s="143" customFormat="1" x14ac:dyDescent="0.2">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s="218"/>
    </row>
    <row r="503" spans="1:19" s="143" customFormat="1" x14ac:dyDescent="0.2">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s="218"/>
    </row>
    <row r="504" spans="1:19" s="76" customFormat="1" x14ac:dyDescent="0.2">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214"/>
    </row>
    <row r="505" spans="1:19" x14ac:dyDescent="0.2">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214"/>
    </row>
    <row r="506" spans="1:19" x14ac:dyDescent="0.2">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214"/>
    </row>
    <row r="507" spans="1:19" x14ac:dyDescent="0.2">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214"/>
    </row>
    <row r="508" spans="1:19" x14ac:dyDescent="0.2">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214"/>
    </row>
    <row r="509" spans="1:19" x14ac:dyDescent="0.2">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214"/>
    </row>
    <row r="510" spans="1:19" x14ac:dyDescent="0.2">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214"/>
    </row>
    <row r="511" spans="1:19" x14ac:dyDescent="0.2">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214"/>
    </row>
    <row r="512" spans="1:19" x14ac:dyDescent="0.2">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214"/>
    </row>
    <row r="513" spans="1:19" x14ac:dyDescent="0.2">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214"/>
    </row>
    <row r="514" spans="1:19" x14ac:dyDescent="0.2">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214"/>
    </row>
    <row r="515" spans="1:19" x14ac:dyDescent="0.2">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214"/>
    </row>
    <row r="516" spans="1:19" x14ac:dyDescent="0.2">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214"/>
    </row>
    <row r="517" spans="1:19" x14ac:dyDescent="0.2">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214"/>
    </row>
    <row r="518" spans="1:19" x14ac:dyDescent="0.2">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214"/>
    </row>
    <row r="519" spans="1:19" x14ac:dyDescent="0.2">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214"/>
    </row>
    <row r="520" spans="1:19" x14ac:dyDescent="0.2">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214"/>
    </row>
    <row r="521" spans="1:19" x14ac:dyDescent="0.2">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214"/>
    </row>
    <row r="522" spans="1:19" x14ac:dyDescent="0.2">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214"/>
    </row>
    <row r="523" spans="1:19" x14ac:dyDescent="0.2">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214"/>
    </row>
    <row r="524" spans="1:19" x14ac:dyDescent="0.2">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214"/>
    </row>
    <row r="525" spans="1:19" x14ac:dyDescent="0.2">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214"/>
    </row>
    <row r="526" spans="1:19" x14ac:dyDescent="0.2">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214"/>
    </row>
    <row r="527" spans="1:19" x14ac:dyDescent="0.2">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214"/>
    </row>
    <row r="528" spans="1:19" x14ac:dyDescent="0.2">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214"/>
    </row>
    <row r="529" spans="1:19" x14ac:dyDescent="0.2">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214"/>
    </row>
    <row r="530" spans="1:19" x14ac:dyDescent="0.2">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214"/>
    </row>
    <row r="531" spans="1:19" x14ac:dyDescent="0.2">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214"/>
    </row>
    <row r="532" spans="1:19" x14ac:dyDescent="0.2">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9" x14ac:dyDescent="0.2">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s="254" t="s">
        <v>2650</v>
      </c>
    </row>
    <row r="557" spans="1:19" s="58" customFormat="1" x14ac:dyDescent="0.2">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9" s="58" customFormat="1" x14ac:dyDescent="0.2">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9" s="58" customFormat="1" x14ac:dyDescent="0.2">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9" s="58" customFormat="1" x14ac:dyDescent="0.2">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s="254" t="s">
        <v>2650</v>
      </c>
    </row>
    <row r="658" spans="1:19" s="76" customFormat="1" x14ac:dyDescent="0.2">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s="156"/>
    </row>
    <row r="659" spans="1:19" s="76" customFormat="1" x14ac:dyDescent="0.2">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s="156"/>
    </row>
    <row r="660" spans="1:19" x14ac:dyDescent="0.2">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9" x14ac:dyDescent="0.2">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s="218"/>
    </row>
    <row r="861" spans="1:19" s="143" customFormat="1" x14ac:dyDescent="0.2">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s="218"/>
    </row>
    <row r="862" spans="1:19" s="143" customFormat="1" x14ac:dyDescent="0.2">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s="218"/>
    </row>
    <row r="863" spans="1:19" s="143" customFormat="1" x14ac:dyDescent="0.2">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s="218"/>
    </row>
    <row r="864" spans="1:19" s="143" customFormat="1" x14ac:dyDescent="0.2">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s="218"/>
    </row>
    <row r="865" spans="1:19" s="143" customFormat="1" x14ac:dyDescent="0.2">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c r="S865" s="218"/>
    </row>
    <row r="866" spans="1:19" s="143" customFormat="1" x14ac:dyDescent="0.2">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s="218"/>
    </row>
    <row r="867" spans="1:19" s="143" customFormat="1" x14ac:dyDescent="0.2">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s="218"/>
    </row>
    <row r="868" spans="1:19" s="143" customFormat="1" x14ac:dyDescent="0.2">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s="218"/>
    </row>
    <row r="869" spans="1:19" s="143" customFormat="1" x14ac:dyDescent="0.2">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s="218"/>
    </row>
    <row r="870" spans="1:19" s="143" customFormat="1" x14ac:dyDescent="0.2">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s="218"/>
    </row>
    <row r="871" spans="1:19" s="143" customFormat="1" x14ac:dyDescent="0.2">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s="218"/>
    </row>
    <row r="872" spans="1:19" s="143" customFormat="1" x14ac:dyDescent="0.2">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s="218"/>
    </row>
    <row r="873" spans="1:19" s="143" customFormat="1" x14ac:dyDescent="0.2">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s="218"/>
    </row>
    <row r="874" spans="1:19" s="143" customFormat="1" x14ac:dyDescent="0.2">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s="218"/>
    </row>
    <row r="875" spans="1:19" s="143" customFormat="1" x14ac:dyDescent="0.2">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s="218"/>
    </row>
    <row r="876" spans="1:19" s="143" customFormat="1" x14ac:dyDescent="0.2">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s="218"/>
    </row>
    <row r="877" spans="1:19" s="143" customFormat="1" x14ac:dyDescent="0.2">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s="218"/>
    </row>
    <row r="878" spans="1:19" s="143" customFormat="1" x14ac:dyDescent="0.2">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s="218"/>
    </row>
    <row r="879" spans="1:19" s="143" customFormat="1" x14ac:dyDescent="0.2">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s="218"/>
    </row>
    <row r="880" spans="1:19" s="143" customFormat="1" x14ac:dyDescent="0.2">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s="218"/>
    </row>
    <row r="881" spans="1:19" s="143" customFormat="1" x14ac:dyDescent="0.2">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s="218"/>
    </row>
    <row r="882" spans="1:19" s="143" customFormat="1" x14ac:dyDescent="0.2">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s="218"/>
    </row>
    <row r="883" spans="1:19" s="143" customFormat="1" x14ac:dyDescent="0.2">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s="218"/>
    </row>
    <row r="884" spans="1:19" s="143" customFormat="1" x14ac:dyDescent="0.2">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s="218"/>
    </row>
    <row r="885" spans="1:19" s="143" customFormat="1" x14ac:dyDescent="0.2">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s="218"/>
    </row>
    <row r="886" spans="1:19" s="143" customFormat="1" x14ac:dyDescent="0.2">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s="218"/>
    </row>
    <row r="887" spans="1:19" s="143" customFormat="1" x14ac:dyDescent="0.2">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s="218"/>
    </row>
    <row r="888" spans="1:19" s="143" customFormat="1" x14ac:dyDescent="0.2">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s="218"/>
    </row>
    <row r="889" spans="1:19" s="143" customFormat="1" x14ac:dyDescent="0.2">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s="218"/>
    </row>
    <row r="890" spans="1:19" s="143" customFormat="1" x14ac:dyDescent="0.2">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s="218"/>
    </row>
    <row r="891" spans="1:19" s="143" customFormat="1" x14ac:dyDescent="0.2">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s="218"/>
    </row>
    <row r="892" spans="1:19" s="143" customFormat="1" x14ac:dyDescent="0.2">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s="218"/>
    </row>
    <row r="893" spans="1:19" s="143" customFormat="1" x14ac:dyDescent="0.2">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s="218"/>
    </row>
    <row r="894" spans="1:19" s="143" customFormat="1" x14ac:dyDescent="0.2">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s="218"/>
    </row>
    <row r="895" spans="1:19" s="143" customFormat="1" x14ac:dyDescent="0.2">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s="218"/>
    </row>
    <row r="896" spans="1:19" s="143" customFormat="1" x14ac:dyDescent="0.2">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s="218"/>
    </row>
    <row r="897" spans="1:19" s="143" customFormat="1" x14ac:dyDescent="0.2">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s="218"/>
    </row>
    <row r="898" spans="1:19" s="143" customFormat="1" x14ac:dyDescent="0.2">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s="218"/>
    </row>
    <row r="899" spans="1:19" s="143" customFormat="1" x14ac:dyDescent="0.2">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s="218"/>
    </row>
    <row r="900" spans="1:19" s="143" customFormat="1" x14ac:dyDescent="0.2">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s="218"/>
    </row>
    <row r="901" spans="1:19" s="143" customFormat="1" x14ac:dyDescent="0.2">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s="218"/>
    </row>
    <row r="902" spans="1:19" s="143" customFormat="1" x14ac:dyDescent="0.2">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s="218"/>
    </row>
    <row r="903" spans="1:19" s="143" customFormat="1" x14ac:dyDescent="0.2">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s="218"/>
    </row>
    <row r="904" spans="1:19" s="143" customFormat="1" x14ac:dyDescent="0.2">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s="218"/>
    </row>
    <row r="905" spans="1:19" s="143" customFormat="1" x14ac:dyDescent="0.2">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s="218"/>
    </row>
    <row r="906" spans="1:19" s="143" customFormat="1" x14ac:dyDescent="0.2">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s="218"/>
    </row>
    <row r="907" spans="1:19" s="143" customFormat="1" x14ac:dyDescent="0.2">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s="218"/>
    </row>
    <row r="908" spans="1:19" s="143" customFormat="1" x14ac:dyDescent="0.2">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s="218"/>
    </row>
    <row r="909" spans="1:19" s="143" customFormat="1" x14ac:dyDescent="0.2">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s="218"/>
    </row>
    <row r="910" spans="1:19" s="143" customFormat="1" x14ac:dyDescent="0.2">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s="218"/>
    </row>
    <row r="911" spans="1:19" s="143" customFormat="1" x14ac:dyDescent="0.2">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s="218"/>
    </row>
    <row r="912" spans="1:19" s="143" customFormat="1" x14ac:dyDescent="0.2">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s="218"/>
    </row>
    <row r="913" spans="1:19" s="143" customFormat="1" x14ac:dyDescent="0.2">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s="218"/>
    </row>
    <row r="914" spans="1:19" s="143" customFormat="1" x14ac:dyDescent="0.2">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s="218"/>
    </row>
    <row r="915" spans="1:19" s="143" customFormat="1" x14ac:dyDescent="0.2">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s="218"/>
    </row>
    <row r="916" spans="1:19" s="143" customFormat="1" x14ac:dyDescent="0.2">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s="218"/>
    </row>
    <row r="917" spans="1:19" s="143" customFormat="1" x14ac:dyDescent="0.2">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s="218"/>
    </row>
    <row r="918" spans="1:19" s="143" customFormat="1" x14ac:dyDescent="0.2">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s="218"/>
    </row>
    <row r="919" spans="1:19" s="143" customFormat="1" x14ac:dyDescent="0.2">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s="218"/>
    </row>
    <row r="920" spans="1:19" s="143" customFormat="1" x14ac:dyDescent="0.2">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s="218"/>
    </row>
    <row r="921" spans="1:19" s="143" customFormat="1" x14ac:dyDescent="0.2">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s="218"/>
    </row>
    <row r="922" spans="1:19" s="143" customFormat="1" x14ac:dyDescent="0.2">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s="218"/>
    </row>
    <row r="923" spans="1:19" s="143" customFormat="1" x14ac:dyDescent="0.2">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s="218"/>
    </row>
    <row r="924" spans="1:19" s="143" customFormat="1" x14ac:dyDescent="0.2">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s="218"/>
    </row>
    <row r="925" spans="1:19" s="143" customFormat="1" x14ac:dyDescent="0.2">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s="218"/>
    </row>
    <row r="926" spans="1:19" s="143" customFormat="1" x14ac:dyDescent="0.2">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s="218"/>
    </row>
    <row r="927" spans="1:19" s="143" customFormat="1" x14ac:dyDescent="0.2">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s="218"/>
    </row>
    <row r="928" spans="1:19" s="143" customFormat="1" x14ac:dyDescent="0.2">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s="218"/>
    </row>
    <row r="929" spans="1:19" s="143" customFormat="1" x14ac:dyDescent="0.2">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s="218"/>
    </row>
    <row r="930" spans="1:19" s="143" customFormat="1" x14ac:dyDescent="0.2">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s="218"/>
    </row>
    <row r="931" spans="1:19" s="143" customFormat="1" x14ac:dyDescent="0.2">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s="218"/>
    </row>
    <row r="932" spans="1:19" s="143" customFormat="1" x14ac:dyDescent="0.2">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s="218"/>
    </row>
    <row r="933" spans="1:19" s="143" customFormat="1" x14ac:dyDescent="0.2">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s="218"/>
    </row>
    <row r="934" spans="1:19" s="143" customFormat="1" x14ac:dyDescent="0.2">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s="218"/>
    </row>
    <row r="935" spans="1:19" s="143" customFormat="1" x14ac:dyDescent="0.2">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s="218"/>
    </row>
    <row r="936" spans="1:19" s="143" customFormat="1" x14ac:dyDescent="0.2">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s="218"/>
    </row>
    <row r="937" spans="1:19" s="143" customFormat="1" x14ac:dyDescent="0.2">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s="218"/>
    </row>
    <row r="938" spans="1:19" s="143" customFormat="1" x14ac:dyDescent="0.2">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s="218"/>
    </row>
    <row r="939" spans="1:19" s="143" customFormat="1" x14ac:dyDescent="0.2">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s="218"/>
    </row>
    <row r="940" spans="1:19" s="143" customFormat="1" x14ac:dyDescent="0.2">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s="218"/>
    </row>
    <row r="941" spans="1:19" s="143" customFormat="1" x14ac:dyDescent="0.2">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s="218"/>
    </row>
    <row r="942" spans="1:19" s="143" customFormat="1" x14ac:dyDescent="0.2">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s="218"/>
    </row>
    <row r="943" spans="1:19" s="143" customFormat="1" x14ac:dyDescent="0.2">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s="218"/>
    </row>
    <row r="944" spans="1:19" s="143" customFormat="1" x14ac:dyDescent="0.2">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s="218"/>
    </row>
    <row r="945" spans="1:19" s="143" customFormat="1" x14ac:dyDescent="0.2">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s="218"/>
    </row>
    <row r="946" spans="1:19" s="143" customFormat="1" x14ac:dyDescent="0.2">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s="218"/>
    </row>
    <row r="947" spans="1:19" s="143" customFormat="1" x14ac:dyDescent="0.2">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s="218"/>
    </row>
    <row r="948" spans="1:19" s="143" customFormat="1" x14ac:dyDescent="0.2">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s="218"/>
    </row>
    <row r="949" spans="1:19" s="143" customFormat="1" x14ac:dyDescent="0.2">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s="218"/>
    </row>
    <row r="950" spans="1:19" s="143" customFormat="1" x14ac:dyDescent="0.2">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s="218"/>
    </row>
    <row r="951" spans="1:19" s="143" customFormat="1" x14ac:dyDescent="0.2">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s="218"/>
    </row>
    <row r="952" spans="1:19" s="143" customFormat="1" x14ac:dyDescent="0.2">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s="218"/>
    </row>
    <row r="953" spans="1:19" s="143" customFormat="1" x14ac:dyDescent="0.2">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s="218"/>
    </row>
    <row r="954" spans="1:19" s="143" customFormat="1" x14ac:dyDescent="0.2">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s="218"/>
    </row>
    <row r="955" spans="1:19" s="143" customFormat="1" x14ac:dyDescent="0.2">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s="218"/>
    </row>
    <row r="956" spans="1:19" s="143" customFormat="1" x14ac:dyDescent="0.2">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s="218"/>
    </row>
    <row r="957" spans="1:19" s="143" customFormat="1" x14ac:dyDescent="0.2">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s="218"/>
    </row>
    <row r="958" spans="1:19" s="143" customFormat="1" x14ac:dyDescent="0.2">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s="218"/>
    </row>
    <row r="959" spans="1:19" s="143" customFormat="1" x14ac:dyDescent="0.2">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s="218"/>
    </row>
    <row r="960" spans="1:19" s="143" customFormat="1" x14ac:dyDescent="0.2">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s="218"/>
    </row>
    <row r="961" spans="1:19" s="143" customFormat="1" x14ac:dyDescent="0.2">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s="218"/>
    </row>
    <row r="962" spans="1:19" s="143" customFormat="1" x14ac:dyDescent="0.2">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s="218"/>
    </row>
    <row r="963" spans="1:19" s="143" customFormat="1" x14ac:dyDescent="0.2">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s="218"/>
    </row>
    <row r="964" spans="1:19" s="143" customFormat="1" x14ac:dyDescent="0.2">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s="218"/>
    </row>
    <row r="965" spans="1:19" s="143" customFormat="1" x14ac:dyDescent="0.2">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s="218"/>
    </row>
    <row r="966" spans="1:19" s="143" customFormat="1" x14ac:dyDescent="0.2">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s="218"/>
    </row>
    <row r="967" spans="1:19" s="143" customFormat="1" x14ac:dyDescent="0.2">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s="218"/>
    </row>
    <row r="968" spans="1:19" s="143" customFormat="1" x14ac:dyDescent="0.2">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s="218"/>
    </row>
    <row r="969" spans="1:19" s="143" customFormat="1" x14ac:dyDescent="0.2">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s="218"/>
    </row>
    <row r="970" spans="1:19" s="143" customFormat="1" x14ac:dyDescent="0.2">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s="218"/>
    </row>
    <row r="971" spans="1:19" s="143" customFormat="1" x14ac:dyDescent="0.2">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s="218"/>
    </row>
    <row r="972" spans="1:19" s="143" customFormat="1" x14ac:dyDescent="0.2">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s="218"/>
    </row>
    <row r="973" spans="1:19" s="143" customFormat="1" x14ac:dyDescent="0.2">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s="218"/>
    </row>
    <row r="974" spans="1:19" s="143" customFormat="1" x14ac:dyDescent="0.2">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s="218"/>
    </row>
    <row r="975" spans="1:19" s="143" customFormat="1" x14ac:dyDescent="0.2">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s="218"/>
    </row>
    <row r="976" spans="1:19" s="143" customFormat="1" x14ac:dyDescent="0.2">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s="218"/>
    </row>
    <row r="977" spans="1:19" s="143" customFormat="1" x14ac:dyDescent="0.2">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s="218"/>
    </row>
    <row r="978" spans="1:19" s="143" customFormat="1" x14ac:dyDescent="0.2">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s="218"/>
    </row>
    <row r="979" spans="1:19" s="143" customFormat="1" x14ac:dyDescent="0.2">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s="218"/>
    </row>
    <row r="980" spans="1:19" s="143" customFormat="1" x14ac:dyDescent="0.2">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s="218"/>
    </row>
    <row r="981" spans="1:19" s="143" customFormat="1" x14ac:dyDescent="0.2">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s="218"/>
    </row>
    <row r="982" spans="1:19" s="143" customFormat="1" x14ac:dyDescent="0.2">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s="218"/>
    </row>
    <row r="983" spans="1:19" s="143" customFormat="1" x14ac:dyDescent="0.2">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s="218"/>
    </row>
    <row r="984" spans="1:19" s="143" customFormat="1" x14ac:dyDescent="0.2">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s="218"/>
    </row>
    <row r="985" spans="1:19" s="143" customFormat="1" x14ac:dyDescent="0.2">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s="218"/>
    </row>
    <row r="986" spans="1:19" s="143" customFormat="1" x14ac:dyDescent="0.2">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s="218"/>
    </row>
    <row r="987" spans="1:19" s="143" customFormat="1" x14ac:dyDescent="0.2">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s="218"/>
    </row>
    <row r="988" spans="1:19" s="143" customFormat="1" x14ac:dyDescent="0.2">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s="218"/>
    </row>
    <row r="989" spans="1:19" s="143" customFormat="1" x14ac:dyDescent="0.2">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s="218"/>
    </row>
    <row r="990" spans="1:19" s="143" customFormat="1" x14ac:dyDescent="0.2">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s="218"/>
    </row>
    <row r="991" spans="1:19" s="143" customFormat="1" x14ac:dyDescent="0.2">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s="218"/>
    </row>
    <row r="992" spans="1:19" s="143" customFormat="1" x14ac:dyDescent="0.2">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s="218"/>
    </row>
    <row r="993" spans="1:19" s="143" customFormat="1" x14ac:dyDescent="0.2">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s="218"/>
    </row>
    <row r="994" spans="1:19" s="143" customFormat="1" x14ac:dyDescent="0.2">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s="218"/>
    </row>
    <row r="995" spans="1:19" s="143" customFormat="1" x14ac:dyDescent="0.2">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s="218"/>
    </row>
    <row r="996" spans="1:19" s="143" customFormat="1" x14ac:dyDescent="0.2">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s="218"/>
    </row>
    <row r="997" spans="1:19" s="143" customFormat="1" x14ac:dyDescent="0.2">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s="218"/>
    </row>
    <row r="998" spans="1:19" s="143" customFormat="1" x14ac:dyDescent="0.2">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s="218"/>
    </row>
    <row r="999" spans="1:19" s="143" customFormat="1" x14ac:dyDescent="0.2">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s="218"/>
    </row>
    <row r="1000" spans="1:19" s="143" customFormat="1" x14ac:dyDescent="0.2">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s="218"/>
    </row>
    <row r="1001" spans="1:19" s="143" customFormat="1" x14ac:dyDescent="0.2">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s="218"/>
    </row>
    <row r="1002" spans="1:19" s="143" customFormat="1" x14ac:dyDescent="0.2">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s="218"/>
    </row>
    <row r="1003" spans="1:19" s="143" customFormat="1" x14ac:dyDescent="0.2">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s="218"/>
    </row>
    <row r="1004" spans="1:19" s="143" customFormat="1" x14ac:dyDescent="0.2">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s="218"/>
    </row>
    <row r="1005" spans="1:19" s="143" customFormat="1" x14ac:dyDescent="0.2">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s="218"/>
    </row>
    <row r="1006" spans="1:19" s="143" customFormat="1" x14ac:dyDescent="0.2">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s="218"/>
    </row>
    <row r="1007" spans="1:19" s="143" customFormat="1" x14ac:dyDescent="0.2">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s="218"/>
    </row>
    <row r="1008" spans="1:19" s="143" customFormat="1" x14ac:dyDescent="0.2">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s="218"/>
    </row>
    <row r="1009" spans="1:19" s="143" customFormat="1" x14ac:dyDescent="0.2">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s="218"/>
    </row>
    <row r="1010" spans="1:19" s="143" customFormat="1" x14ac:dyDescent="0.2">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s="218"/>
    </row>
    <row r="1011" spans="1:19" s="143" customFormat="1" x14ac:dyDescent="0.2">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s="218"/>
    </row>
    <row r="1012" spans="1:19" s="143" customFormat="1" x14ac:dyDescent="0.2">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s="218"/>
    </row>
    <row r="1013" spans="1:19" s="143" customFormat="1" x14ac:dyDescent="0.2">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s="218"/>
    </row>
    <row r="1014" spans="1:19" s="143" customFormat="1" x14ac:dyDescent="0.2">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s="218"/>
    </row>
    <row r="1015" spans="1:19" s="143" customFormat="1" x14ac:dyDescent="0.2">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s="218"/>
    </row>
    <row r="1016" spans="1:19" s="143" customFormat="1" x14ac:dyDescent="0.2">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s="218"/>
    </row>
    <row r="1017" spans="1:19" s="143" customFormat="1" x14ac:dyDescent="0.2">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s="218"/>
    </row>
    <row r="1018" spans="1:19" s="143" customFormat="1" x14ac:dyDescent="0.2">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s="218"/>
    </row>
    <row r="1019" spans="1:19" s="143" customFormat="1" x14ac:dyDescent="0.2">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s="218"/>
    </row>
    <row r="1020" spans="1:19" s="143" customFormat="1" x14ac:dyDescent="0.2">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s="218"/>
    </row>
    <row r="1021" spans="1:19" s="143" customFormat="1" x14ac:dyDescent="0.2">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s="218"/>
    </row>
    <row r="1022" spans="1:19" s="143" customFormat="1" x14ac:dyDescent="0.2">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s="218"/>
    </row>
    <row r="1023" spans="1:19" s="143" customFormat="1" x14ac:dyDescent="0.2">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s="218"/>
    </row>
    <row r="1024" spans="1:19" s="143" customFormat="1" x14ac:dyDescent="0.2">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s="218"/>
    </row>
    <row r="1025" spans="1:19" s="143" customFormat="1" x14ac:dyDescent="0.2">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s="218"/>
    </row>
    <row r="1026" spans="1:19" s="143" customFormat="1" x14ac:dyDescent="0.2">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s="218"/>
    </row>
    <row r="1027" spans="1:19" s="143" customFormat="1" x14ac:dyDescent="0.2">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s="218"/>
    </row>
    <row r="1028" spans="1:19" s="143" customFormat="1" x14ac:dyDescent="0.2">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s="218"/>
    </row>
    <row r="1029" spans="1:19" s="143" customFormat="1" x14ac:dyDescent="0.2">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s="218"/>
    </row>
    <row r="1030" spans="1:19" s="143" customFormat="1" x14ac:dyDescent="0.2">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s="218"/>
    </row>
    <row r="1031" spans="1:19" s="143" customFormat="1" x14ac:dyDescent="0.2">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s="218"/>
    </row>
    <row r="1032" spans="1:19" s="143" customFormat="1" x14ac:dyDescent="0.2">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s="218"/>
    </row>
    <row r="1033" spans="1:19" s="143" customFormat="1" x14ac:dyDescent="0.2">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s="218"/>
    </row>
    <row r="1034" spans="1:19" s="143" customFormat="1" x14ac:dyDescent="0.2">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s="218"/>
    </row>
    <row r="1035" spans="1:19" s="143" customFormat="1" x14ac:dyDescent="0.2">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s="218"/>
    </row>
    <row r="1036" spans="1:19" s="143" customFormat="1" x14ac:dyDescent="0.2">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s="218"/>
    </row>
    <row r="1037" spans="1:19" s="143" customFormat="1" x14ac:dyDescent="0.2">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s="218"/>
    </row>
    <row r="1038" spans="1:19" s="143" customFormat="1" x14ac:dyDescent="0.2">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s="218"/>
    </row>
    <row r="1039" spans="1:19" s="143" customFormat="1" x14ac:dyDescent="0.2">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s="218"/>
    </row>
    <row r="1040" spans="1:19" s="143" customFormat="1" x14ac:dyDescent="0.2">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s="218"/>
    </row>
    <row r="1041" spans="1:19" s="143" customFormat="1" x14ac:dyDescent="0.2">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s="218"/>
    </row>
    <row r="1042" spans="1:19" s="143" customFormat="1" x14ac:dyDescent="0.2">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s="218"/>
    </row>
    <row r="1043" spans="1:19" s="143" customFormat="1" x14ac:dyDescent="0.2">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s="218"/>
    </row>
    <row r="1044" spans="1:19" s="143" customFormat="1" x14ac:dyDescent="0.2">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s="218"/>
    </row>
    <row r="1045" spans="1:19" s="143" customFormat="1" x14ac:dyDescent="0.2">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s="218"/>
    </row>
    <row r="1046" spans="1:19" s="143" customFormat="1" x14ac:dyDescent="0.2">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s="218"/>
    </row>
    <row r="1047" spans="1:19" s="143" customFormat="1" x14ac:dyDescent="0.2">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s="218"/>
    </row>
    <row r="1048" spans="1:19" s="143" customFormat="1" x14ac:dyDescent="0.2">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s="218"/>
    </row>
    <row r="1049" spans="1:19" s="143" customFormat="1" x14ac:dyDescent="0.2">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s="218"/>
    </row>
    <row r="1050" spans="1:19" s="143" customFormat="1" x14ac:dyDescent="0.2">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s="218"/>
    </row>
    <row r="1051" spans="1:19" s="143" customFormat="1" x14ac:dyDescent="0.2">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s="218"/>
    </row>
    <row r="1052" spans="1:19" s="143" customFormat="1" x14ac:dyDescent="0.2">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s="218"/>
    </row>
    <row r="1053" spans="1:19" s="143" customFormat="1" x14ac:dyDescent="0.2">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s="218"/>
    </row>
    <row r="1054" spans="1:19" s="143" customFormat="1" x14ac:dyDescent="0.2">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s="218"/>
    </row>
    <row r="1055" spans="1:19" s="143" customFormat="1" x14ac:dyDescent="0.2">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s="218"/>
    </row>
    <row r="1056" spans="1:19" s="143" customFormat="1" x14ac:dyDescent="0.2">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s="218"/>
    </row>
    <row r="1057" spans="1:19" s="143" customFormat="1" x14ac:dyDescent="0.2">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s="218"/>
    </row>
    <row r="1058" spans="1:19" s="143" customFormat="1" x14ac:dyDescent="0.2">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s="218"/>
    </row>
    <row r="1059" spans="1:19" s="143" customFormat="1" x14ac:dyDescent="0.2">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s="218"/>
    </row>
    <row r="1060" spans="1:19" s="143" customFormat="1" x14ac:dyDescent="0.2">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s="218"/>
    </row>
    <row r="1061" spans="1:19" s="143" customFormat="1" x14ac:dyDescent="0.2">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s="218"/>
    </row>
    <row r="1062" spans="1:19" s="143" customFormat="1" x14ac:dyDescent="0.2">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s="218"/>
    </row>
    <row r="1063" spans="1:19" s="143" customFormat="1" x14ac:dyDescent="0.2">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s="218"/>
    </row>
    <row r="1064" spans="1:19" s="143" customFormat="1" x14ac:dyDescent="0.2">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s="218"/>
    </row>
    <row r="1065" spans="1:19" s="143" customFormat="1" x14ac:dyDescent="0.2">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s="218"/>
    </row>
    <row r="1066" spans="1:19" s="143" customFormat="1" x14ac:dyDescent="0.2">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s="218"/>
    </row>
    <row r="1067" spans="1:19" s="143" customFormat="1" x14ac:dyDescent="0.2">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s="218"/>
    </row>
    <row r="1068" spans="1:19" s="143" customFormat="1" x14ac:dyDescent="0.2">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s="218"/>
    </row>
    <row r="1069" spans="1:19" s="143" customFormat="1" x14ac:dyDescent="0.2">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s="218"/>
    </row>
    <row r="1070" spans="1:19" s="143" customFormat="1" x14ac:dyDescent="0.2">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s="218"/>
    </row>
    <row r="1071" spans="1:19" s="143" customFormat="1" x14ac:dyDescent="0.2">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s="218"/>
    </row>
    <row r="1072" spans="1:19" s="143" customFormat="1" x14ac:dyDescent="0.2">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s="218"/>
    </row>
    <row r="1073" spans="1:19" s="143" customFormat="1" x14ac:dyDescent="0.2">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s="218"/>
    </row>
    <row r="1074" spans="1:19" s="143" customFormat="1" x14ac:dyDescent="0.2">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s="218"/>
    </row>
    <row r="1075" spans="1:19" s="143" customFormat="1" x14ac:dyDescent="0.2">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s="218"/>
    </row>
    <row r="1076" spans="1:19" s="143" customFormat="1" x14ac:dyDescent="0.2">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s="218"/>
    </row>
    <row r="1077" spans="1:19" s="143" customFormat="1" x14ac:dyDescent="0.2">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s="218"/>
    </row>
    <row r="1078" spans="1:19" s="143" customFormat="1" x14ac:dyDescent="0.2">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s="218"/>
    </row>
    <row r="1079" spans="1:19" s="143" customFormat="1" x14ac:dyDescent="0.2">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s="218"/>
    </row>
    <row r="1080" spans="1:19" s="143" customFormat="1" x14ac:dyDescent="0.2">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s="218"/>
    </row>
    <row r="1081" spans="1:19" s="143" customFormat="1" x14ac:dyDescent="0.2">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s="218"/>
    </row>
    <row r="1082" spans="1:19" s="143" customFormat="1" x14ac:dyDescent="0.2">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s="218"/>
    </row>
    <row r="1083" spans="1:19" s="143" customFormat="1" x14ac:dyDescent="0.2">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s="218"/>
    </row>
    <row r="1084" spans="1:19" s="143" customFormat="1" x14ac:dyDescent="0.2">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s="218"/>
    </row>
    <row r="1085" spans="1:19" s="143" customFormat="1" x14ac:dyDescent="0.2">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s="218"/>
    </row>
    <row r="1086" spans="1:19" s="143" customFormat="1" x14ac:dyDescent="0.2">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s="218"/>
    </row>
    <row r="1087" spans="1:19" s="143" customFormat="1" x14ac:dyDescent="0.2">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s="218"/>
    </row>
    <row r="1088" spans="1:19" s="143" customFormat="1" x14ac:dyDescent="0.2">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s="218"/>
    </row>
    <row r="1089" spans="1:19" s="143" customFormat="1" x14ac:dyDescent="0.2">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s="218"/>
    </row>
    <row r="1090" spans="1:19" s="143" customFormat="1" x14ac:dyDescent="0.2">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s="218"/>
    </row>
    <row r="1091" spans="1:19" s="143" customFormat="1" x14ac:dyDescent="0.2">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s="218"/>
    </row>
    <row r="1092" spans="1:19" s="143" customFormat="1" x14ac:dyDescent="0.2">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s="218"/>
    </row>
    <row r="1093" spans="1:19" s="143" customFormat="1" x14ac:dyDescent="0.2">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s="218"/>
    </row>
    <row r="1094" spans="1:19" s="143" customFormat="1" x14ac:dyDescent="0.2">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s="218"/>
    </row>
    <row r="1095" spans="1:19" s="143" customFormat="1" x14ac:dyDescent="0.2">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s="218"/>
    </row>
    <row r="1096" spans="1:19" s="143" customFormat="1" x14ac:dyDescent="0.2">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s="218"/>
    </row>
    <row r="1097" spans="1:19" s="143" customFormat="1" x14ac:dyDescent="0.2">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s="218"/>
    </row>
    <row r="1098" spans="1:19" s="143" customFormat="1" x14ac:dyDescent="0.2">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s="218"/>
    </row>
    <row r="1099" spans="1:19" s="143" customFormat="1" x14ac:dyDescent="0.2">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s="218"/>
    </row>
    <row r="1100" spans="1:19" s="143" customFormat="1" x14ac:dyDescent="0.2">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s="218"/>
    </row>
    <row r="1101" spans="1:19" s="143" customFormat="1" x14ac:dyDescent="0.2">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s="218"/>
    </row>
    <row r="1102" spans="1:19" s="143" customFormat="1" x14ac:dyDescent="0.2">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s="218"/>
    </row>
    <row r="1103" spans="1:19" s="143" customFormat="1" x14ac:dyDescent="0.2">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s="218"/>
    </row>
    <row r="1104" spans="1:19" s="143" customFormat="1" x14ac:dyDescent="0.2">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s="218"/>
    </row>
    <row r="1105" spans="1:19" s="143" customFormat="1" x14ac:dyDescent="0.2">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s="218"/>
    </row>
    <row r="1106" spans="1:19" s="143" customFormat="1" x14ac:dyDescent="0.2">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s="218"/>
    </row>
    <row r="1107" spans="1:19" s="143" customFormat="1" x14ac:dyDescent="0.2">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s="218"/>
    </row>
    <row r="1108" spans="1:19" s="143" customFormat="1" x14ac:dyDescent="0.2">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s="218"/>
    </row>
    <row r="1109" spans="1:19" s="143" customFormat="1" x14ac:dyDescent="0.2">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s="218"/>
    </row>
    <row r="1110" spans="1:19" s="143" customFormat="1" x14ac:dyDescent="0.2">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s="218"/>
    </row>
    <row r="1111" spans="1:19" s="143" customFormat="1" x14ac:dyDescent="0.2">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s="218"/>
    </row>
    <row r="1112" spans="1:19" s="143" customFormat="1" x14ac:dyDescent="0.2">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s="218"/>
    </row>
    <row r="1113" spans="1:19" s="143" customFormat="1" x14ac:dyDescent="0.2">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s="218"/>
    </row>
    <row r="1114" spans="1:19" s="143" customFormat="1" x14ac:dyDescent="0.2">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s="218"/>
    </row>
    <row r="1115" spans="1:19" s="143" customFormat="1" x14ac:dyDescent="0.2">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s="218"/>
    </row>
    <row r="1116" spans="1:19" s="143" customFormat="1" x14ac:dyDescent="0.2">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s="218"/>
    </row>
    <row r="1117" spans="1:19" s="143" customFormat="1" x14ac:dyDescent="0.2">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s="218"/>
    </row>
    <row r="1118" spans="1:19" s="143" customFormat="1" x14ac:dyDescent="0.2">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s="218"/>
    </row>
    <row r="1119" spans="1:19" s="143" customFormat="1" x14ac:dyDescent="0.2">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s="218"/>
    </row>
    <row r="1120" spans="1:19" s="143" customFormat="1" x14ac:dyDescent="0.2">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s="218"/>
    </row>
    <row r="1121" spans="1:19" s="143" customFormat="1" x14ac:dyDescent="0.2">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s="218"/>
    </row>
    <row r="1122" spans="1:19" s="143" customFormat="1" x14ac:dyDescent="0.2">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s="218"/>
    </row>
    <row r="1123" spans="1:19" s="143" customFormat="1" x14ac:dyDescent="0.2">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s="218"/>
    </row>
    <row r="1124" spans="1:19" s="143" customFormat="1" x14ac:dyDescent="0.2">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s="218"/>
    </row>
    <row r="1125" spans="1:19" s="143" customFormat="1" x14ac:dyDescent="0.2">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s="218"/>
    </row>
    <row r="1126" spans="1:19" s="143" customFormat="1" x14ac:dyDescent="0.2">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s="218"/>
    </row>
    <row r="1127" spans="1:19" s="143" customFormat="1" x14ac:dyDescent="0.2">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s="218"/>
    </row>
    <row r="1128" spans="1:19" s="143" customFormat="1" x14ac:dyDescent="0.2">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s="218"/>
    </row>
    <row r="1129" spans="1:19" s="143" customFormat="1" x14ac:dyDescent="0.2">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s="218"/>
    </row>
    <row r="1130" spans="1:19" s="143" customFormat="1" x14ac:dyDescent="0.2">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s="218"/>
    </row>
    <row r="1131" spans="1:19" s="143" customFormat="1" x14ac:dyDescent="0.2">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s="218"/>
    </row>
    <row r="1132" spans="1:19" s="143" customFormat="1" x14ac:dyDescent="0.2">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s="218"/>
    </row>
    <row r="1133" spans="1:19" s="143" customFormat="1" x14ac:dyDescent="0.2">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s="218"/>
    </row>
    <row r="1134" spans="1:19" s="143" customFormat="1" x14ac:dyDescent="0.2">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s="218"/>
    </row>
    <row r="1135" spans="1:19" s="143" customFormat="1" x14ac:dyDescent="0.2">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s="218"/>
    </row>
    <row r="1136" spans="1:19" s="143" customFormat="1" x14ac:dyDescent="0.2">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s="218"/>
    </row>
    <row r="1137" spans="1:19" s="143" customFormat="1" x14ac:dyDescent="0.2">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s="218"/>
    </row>
    <row r="1138" spans="1:19" s="143" customFormat="1" x14ac:dyDescent="0.2">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s="218"/>
    </row>
    <row r="1139" spans="1:19" s="143" customFormat="1" x14ac:dyDescent="0.2">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s="218"/>
    </row>
    <row r="1140" spans="1:19" s="143" customFormat="1" x14ac:dyDescent="0.2">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s="218"/>
    </row>
    <row r="1141" spans="1:19" s="143" customFormat="1" x14ac:dyDescent="0.2">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s="218"/>
    </row>
    <row r="1142" spans="1:19" s="143" customFormat="1" x14ac:dyDescent="0.2">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s="218"/>
    </row>
    <row r="1143" spans="1:19" s="143" customFormat="1" x14ac:dyDescent="0.2">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s="218"/>
    </row>
    <row r="1144" spans="1:19" s="143" customFormat="1" x14ac:dyDescent="0.2">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s="218"/>
    </row>
    <row r="1145" spans="1:19" s="143" customFormat="1" x14ac:dyDescent="0.2">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s="218"/>
    </row>
    <row r="1146" spans="1:19" s="143" customFormat="1" x14ac:dyDescent="0.2">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s="218"/>
    </row>
    <row r="1147" spans="1:19" s="143" customFormat="1" x14ac:dyDescent="0.2">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s="218"/>
    </row>
    <row r="1148" spans="1:19" s="143" customFormat="1" x14ac:dyDescent="0.2">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s="218"/>
    </row>
    <row r="1149" spans="1:19" s="143" customFormat="1" x14ac:dyDescent="0.2">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s="218"/>
    </row>
    <row r="1150" spans="1:19" s="143" customFormat="1" x14ac:dyDescent="0.2">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s="218"/>
    </row>
    <row r="1151" spans="1:19" s="143" customFormat="1" x14ac:dyDescent="0.2">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s="218"/>
    </row>
    <row r="1152" spans="1:19" s="143" customFormat="1" x14ac:dyDescent="0.2">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s="218"/>
    </row>
    <row r="1153" spans="1:19" s="143" customFormat="1" x14ac:dyDescent="0.2">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s="218"/>
    </row>
    <row r="1154" spans="1:19" s="143" customFormat="1" x14ac:dyDescent="0.2">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s="218"/>
    </row>
    <row r="1155" spans="1:19" s="143" customFormat="1" x14ac:dyDescent="0.2">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s="218"/>
    </row>
    <row r="1156" spans="1:19" s="143" customFormat="1" x14ac:dyDescent="0.2">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s="218"/>
    </row>
    <row r="1157" spans="1:19" s="143" customFormat="1" x14ac:dyDescent="0.2">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s="218"/>
    </row>
    <row r="1158" spans="1:19" s="143" customFormat="1" x14ac:dyDescent="0.2">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s="218"/>
    </row>
    <row r="1159" spans="1:19" s="143" customFormat="1" x14ac:dyDescent="0.2">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s="218"/>
    </row>
    <row r="1160" spans="1:19" s="143" customFormat="1" x14ac:dyDescent="0.2">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s="218"/>
    </row>
    <row r="1161" spans="1:19" s="143" customFormat="1" x14ac:dyDescent="0.2">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s="218"/>
    </row>
    <row r="1162" spans="1:19" s="143" customFormat="1" x14ac:dyDescent="0.2">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s="218"/>
    </row>
    <row r="1163" spans="1:19" s="143" customFormat="1" x14ac:dyDescent="0.2">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s="218"/>
    </row>
    <row r="1164" spans="1:19" s="143" customFormat="1" x14ac:dyDescent="0.2">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s="218"/>
    </row>
    <row r="1165" spans="1:19" s="143" customFormat="1" x14ac:dyDescent="0.2">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s="218"/>
    </row>
    <row r="1166" spans="1:19" s="143" customFormat="1" x14ac:dyDescent="0.2">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s="218"/>
    </row>
    <row r="1167" spans="1:19" s="143" customFormat="1" x14ac:dyDescent="0.2">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s="218"/>
    </row>
    <row r="1168" spans="1:19" s="143" customFormat="1" x14ac:dyDescent="0.2">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s="218"/>
    </row>
    <row r="1169" spans="1:19" s="143" customFormat="1" x14ac:dyDescent="0.2">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s="218"/>
    </row>
    <row r="1170" spans="1:19" s="143" customFormat="1" x14ac:dyDescent="0.2">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s="218"/>
    </row>
    <row r="1171" spans="1:19" s="143" customFormat="1" x14ac:dyDescent="0.2">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s="218"/>
    </row>
    <row r="1172" spans="1:19" s="143" customFormat="1" x14ac:dyDescent="0.2">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s="218"/>
    </row>
    <row r="1173" spans="1:19" s="143" customFormat="1" x14ac:dyDescent="0.2">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s="218"/>
    </row>
    <row r="1174" spans="1:19" s="143" customFormat="1" x14ac:dyDescent="0.2">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s="218"/>
    </row>
    <row r="1175" spans="1:19" s="143" customFormat="1" x14ac:dyDescent="0.2">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s="218"/>
    </row>
    <row r="1176" spans="1:19" s="143" customFormat="1" x14ac:dyDescent="0.2">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s="218"/>
    </row>
    <row r="1177" spans="1:19" s="143" customFormat="1" x14ac:dyDescent="0.2">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s="218"/>
    </row>
    <row r="1178" spans="1:19" s="143" customFormat="1" x14ac:dyDescent="0.2">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s="218"/>
    </row>
    <row r="1179" spans="1:19" s="143" customFormat="1" x14ac:dyDescent="0.2">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s="218"/>
    </row>
    <row r="1180" spans="1:19" s="143" customFormat="1" x14ac:dyDescent="0.2">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s="218"/>
    </row>
    <row r="1181" spans="1:19" s="143" customFormat="1" x14ac:dyDescent="0.2">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s="218"/>
    </row>
    <row r="1182" spans="1:19" s="143" customFormat="1" x14ac:dyDescent="0.2">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s="218"/>
    </row>
    <row r="1183" spans="1:19" s="143" customFormat="1" x14ac:dyDescent="0.2">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s="218"/>
    </row>
    <row r="1184" spans="1:19" s="143" customFormat="1" x14ac:dyDescent="0.2">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s="218"/>
    </row>
    <row r="1185" spans="1:19" s="143" customFormat="1" x14ac:dyDescent="0.2">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s="218"/>
    </row>
    <row r="1186" spans="1:19" s="143" customFormat="1" x14ac:dyDescent="0.2">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s="218"/>
    </row>
    <row r="1187" spans="1:19" s="143" customFormat="1" x14ac:dyDescent="0.2">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s="218"/>
    </row>
    <row r="1188" spans="1:19" s="143" customFormat="1" x14ac:dyDescent="0.2">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s="218"/>
    </row>
    <row r="1189" spans="1:19" s="143" customFormat="1" x14ac:dyDescent="0.2">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s="218"/>
    </row>
    <row r="1190" spans="1:19" s="143" customFormat="1" x14ac:dyDescent="0.2">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s="218"/>
    </row>
    <row r="1191" spans="1:19" s="143" customFormat="1" x14ac:dyDescent="0.2">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s="218"/>
    </row>
    <row r="1192" spans="1:19" s="143" customFormat="1" x14ac:dyDescent="0.2">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s="218"/>
    </row>
    <row r="1193" spans="1:19" s="143" customFormat="1" x14ac:dyDescent="0.2">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s="218"/>
    </row>
    <row r="1194" spans="1:19" s="143" customFormat="1" x14ac:dyDescent="0.2">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s="218"/>
    </row>
    <row r="1195" spans="1:19" s="143" customFormat="1" x14ac:dyDescent="0.2">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s="218"/>
    </row>
    <row r="1196" spans="1:19" s="143" customFormat="1" x14ac:dyDescent="0.2">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s="218"/>
    </row>
    <row r="1197" spans="1:19" s="143" customFormat="1" x14ac:dyDescent="0.2">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s="218"/>
    </row>
    <row r="1198" spans="1:19" s="143" customFormat="1" x14ac:dyDescent="0.2">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s="218"/>
    </row>
    <row r="1199" spans="1:19" s="143" customFormat="1" x14ac:dyDescent="0.2">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s="218"/>
    </row>
    <row r="1200" spans="1:19" s="143" customFormat="1" x14ac:dyDescent="0.2">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s="218"/>
    </row>
    <row r="1201" spans="1:19" s="143" customFormat="1" x14ac:dyDescent="0.2">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s="218"/>
    </row>
    <row r="1202" spans="1:19" s="143" customFormat="1" x14ac:dyDescent="0.2">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s="218"/>
    </row>
    <row r="1203" spans="1:19" s="143" customFormat="1" x14ac:dyDescent="0.2">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s="218"/>
    </row>
    <row r="1204" spans="1:19" s="143" customFormat="1" x14ac:dyDescent="0.2">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s="218"/>
    </row>
    <row r="1205" spans="1:19" s="143" customFormat="1" x14ac:dyDescent="0.2">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s="218"/>
    </row>
    <row r="1206" spans="1:19" s="143" customFormat="1" x14ac:dyDescent="0.2">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s="218"/>
    </row>
    <row r="1207" spans="1:19" s="143" customFormat="1" x14ac:dyDescent="0.2">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s="218"/>
    </row>
    <row r="1208" spans="1:19" s="143" customFormat="1" x14ac:dyDescent="0.2">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s="218"/>
    </row>
    <row r="1209" spans="1:19" s="143" customFormat="1" x14ac:dyDescent="0.2">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s="218"/>
    </row>
    <row r="1210" spans="1:19" s="143" customFormat="1" x14ac:dyDescent="0.2">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s="218"/>
    </row>
    <row r="1211" spans="1:19" s="143" customFormat="1" x14ac:dyDescent="0.2">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s="218"/>
    </row>
    <row r="1212" spans="1:19" s="143" customFormat="1" x14ac:dyDescent="0.2">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s="218"/>
    </row>
    <row r="1213" spans="1:19" s="143" customFormat="1" x14ac:dyDescent="0.2">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s="218"/>
    </row>
    <row r="1214" spans="1:19" s="143" customFormat="1" x14ac:dyDescent="0.2">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s="218"/>
    </row>
    <row r="1215" spans="1:19" s="143" customFormat="1" x14ac:dyDescent="0.2">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s="218"/>
    </row>
    <row r="1216" spans="1:19" s="143" customFormat="1" x14ac:dyDescent="0.2">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s="218"/>
    </row>
    <row r="1217" spans="1:19" s="143" customFormat="1" x14ac:dyDescent="0.2">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s="218"/>
    </row>
    <row r="1218" spans="1:19" s="143" customFormat="1" x14ac:dyDescent="0.2">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s="218"/>
    </row>
    <row r="1219" spans="1:19" s="143" customFormat="1" x14ac:dyDescent="0.2">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s="218"/>
    </row>
    <row r="1220" spans="1:19" s="143" customFormat="1" x14ac:dyDescent="0.2">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s="218"/>
    </row>
    <row r="1221" spans="1:19" s="143" customFormat="1" x14ac:dyDescent="0.2">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s="218"/>
    </row>
    <row r="1222" spans="1:19" s="143" customFormat="1" x14ac:dyDescent="0.2">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s="218"/>
    </row>
    <row r="1223" spans="1:19" s="143" customFormat="1" x14ac:dyDescent="0.2">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s="218"/>
    </row>
    <row r="1224" spans="1:19" s="143" customFormat="1" x14ac:dyDescent="0.2">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s="218"/>
    </row>
    <row r="1225" spans="1:19" s="143" customFormat="1" x14ac:dyDescent="0.2">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s="218"/>
    </row>
    <row r="1226" spans="1:19" s="143" customFormat="1" x14ac:dyDescent="0.2">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s="218"/>
    </row>
    <row r="1227" spans="1:19" s="143" customFormat="1" x14ac:dyDescent="0.2">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s="218"/>
    </row>
    <row r="1228" spans="1:19" s="143" customFormat="1" x14ac:dyDescent="0.2">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s="218"/>
    </row>
    <row r="1229" spans="1:19" s="143" customFormat="1" x14ac:dyDescent="0.2">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s="218"/>
    </row>
    <row r="1230" spans="1:19" s="143" customFormat="1" x14ac:dyDescent="0.2">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s="218"/>
    </row>
    <row r="1231" spans="1:19" s="143" customFormat="1" x14ac:dyDescent="0.2">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s="218"/>
    </row>
    <row r="1232" spans="1:19" s="143" customFormat="1" x14ac:dyDescent="0.2">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s="218"/>
    </row>
    <row r="1233" spans="1:19" s="143" customFormat="1" x14ac:dyDescent="0.2">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s="218"/>
    </row>
    <row r="1234" spans="1:19" s="143" customFormat="1" x14ac:dyDescent="0.2">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s="218"/>
    </row>
    <row r="1235" spans="1:19" s="143" customFormat="1" x14ac:dyDescent="0.2">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s="218"/>
    </row>
    <row r="1236" spans="1:19" s="143" customFormat="1" x14ac:dyDescent="0.2">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s="218"/>
    </row>
    <row r="1237" spans="1:19" s="143" customFormat="1" x14ac:dyDescent="0.2">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s="218"/>
    </row>
    <row r="1238" spans="1:19" s="143" customFormat="1" x14ac:dyDescent="0.2">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s="218"/>
    </row>
    <row r="1239" spans="1:19" s="143" customFormat="1" x14ac:dyDescent="0.2">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s="218"/>
    </row>
    <row r="1240" spans="1:19" s="143" customFormat="1" x14ac:dyDescent="0.2">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s="218"/>
    </row>
    <row r="1241" spans="1:19" s="143" customFormat="1" x14ac:dyDescent="0.2">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s="218"/>
    </row>
    <row r="1242" spans="1:19" s="143" customFormat="1" x14ac:dyDescent="0.2">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s="218"/>
    </row>
    <row r="1243" spans="1:19" s="143" customFormat="1" x14ac:dyDescent="0.2">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s="218"/>
    </row>
    <row r="1244" spans="1:19" s="143" customFormat="1" x14ac:dyDescent="0.2">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s="218"/>
    </row>
    <row r="1245" spans="1:19" s="143" customFormat="1" x14ac:dyDescent="0.2">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s="218"/>
    </row>
    <row r="1246" spans="1:19" s="143" customFormat="1" x14ac:dyDescent="0.2">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s="218"/>
    </row>
    <row r="1247" spans="1:19" s="143" customFormat="1" x14ac:dyDescent="0.2">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s="218"/>
    </row>
    <row r="1248" spans="1:19" s="143" customFormat="1" x14ac:dyDescent="0.2">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s="218"/>
    </row>
    <row r="1249" spans="1:19" s="143" customFormat="1" x14ac:dyDescent="0.2">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s="218"/>
    </row>
    <row r="1250" spans="1:19" s="143" customFormat="1" x14ac:dyDescent="0.2">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s="218"/>
    </row>
    <row r="1251" spans="1:19" s="143" customFormat="1" x14ac:dyDescent="0.2">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s="218"/>
    </row>
    <row r="1252" spans="1:19" s="143" customFormat="1" x14ac:dyDescent="0.2">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s="218"/>
    </row>
    <row r="1253" spans="1:19" s="143" customFormat="1" x14ac:dyDescent="0.2">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s="218"/>
    </row>
    <row r="1254" spans="1:19" s="143" customFormat="1" x14ac:dyDescent="0.2">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s="218"/>
    </row>
    <row r="1255" spans="1:19" s="143" customFormat="1" x14ac:dyDescent="0.2">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s="218"/>
    </row>
    <row r="1256" spans="1:19" s="143" customFormat="1" x14ac:dyDescent="0.2">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s="218"/>
    </row>
    <row r="1257" spans="1:19" s="143" customFormat="1" x14ac:dyDescent="0.2">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s="218"/>
    </row>
    <row r="1258" spans="1:19" s="143" customFormat="1" x14ac:dyDescent="0.2">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s="218"/>
    </row>
    <row r="1259" spans="1:19" s="143" customFormat="1" x14ac:dyDescent="0.2">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s="218"/>
    </row>
    <row r="1260" spans="1:19" s="143" customFormat="1" x14ac:dyDescent="0.2">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s="218"/>
    </row>
    <row r="1261" spans="1:19" s="143" customFormat="1" x14ac:dyDescent="0.2">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s="218"/>
    </row>
    <row r="1262" spans="1:19" s="143" customFormat="1" x14ac:dyDescent="0.2">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s="218"/>
    </row>
    <row r="1263" spans="1:19" s="143" customFormat="1" x14ac:dyDescent="0.2">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s="218"/>
    </row>
    <row r="1264" spans="1:19" s="143" customFormat="1" x14ac:dyDescent="0.2">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s="218"/>
    </row>
    <row r="1265" spans="1:19" s="143" customFormat="1" x14ac:dyDescent="0.2">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s="218"/>
    </row>
    <row r="1266" spans="1:19" s="143" customFormat="1" x14ac:dyDescent="0.2">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s="218"/>
    </row>
    <row r="1267" spans="1:19" s="143" customFormat="1" x14ac:dyDescent="0.2">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s="218"/>
    </row>
    <row r="1268" spans="1:19" s="143" customFormat="1" x14ac:dyDescent="0.2">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s="218"/>
    </row>
    <row r="1269" spans="1:19" s="143" customFormat="1" x14ac:dyDescent="0.2">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s="218"/>
    </row>
    <row r="1270" spans="1:19" s="143" customFormat="1" x14ac:dyDescent="0.2">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s="218"/>
    </row>
    <row r="1271" spans="1:19" s="143" customFormat="1" x14ac:dyDescent="0.2">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s="218"/>
    </row>
    <row r="1272" spans="1:19" s="143" customFormat="1" x14ac:dyDescent="0.2">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s="218"/>
    </row>
    <row r="1273" spans="1:19" s="143" customFormat="1" x14ac:dyDescent="0.2">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s="218"/>
    </row>
    <row r="1274" spans="1:19" s="143" customFormat="1" x14ac:dyDescent="0.2">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s="218"/>
    </row>
    <row r="1275" spans="1:19" s="143" customFormat="1" x14ac:dyDescent="0.2">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s="218"/>
    </row>
    <row r="1276" spans="1:19" s="143" customFormat="1" x14ac:dyDescent="0.2">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s="218"/>
    </row>
    <row r="1277" spans="1:19" s="143" customFormat="1" x14ac:dyDescent="0.2">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s="218"/>
    </row>
    <row r="1278" spans="1:19" s="143" customFormat="1" x14ac:dyDescent="0.2">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s="218"/>
    </row>
    <row r="1279" spans="1:19" s="143" customFormat="1" x14ac:dyDescent="0.2">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s="218"/>
    </row>
    <row r="1280" spans="1:19" s="143" customFormat="1" x14ac:dyDescent="0.2">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s="218"/>
    </row>
    <row r="1281" spans="1:19" s="143" customFormat="1" x14ac:dyDescent="0.2">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s="218"/>
    </row>
    <row r="1282" spans="1:19" s="143" customFormat="1" x14ac:dyDescent="0.2">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s="218"/>
    </row>
    <row r="1283" spans="1:19" s="143" customFormat="1" x14ac:dyDescent="0.2">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s="218"/>
    </row>
    <row r="1284" spans="1:19" s="143" customFormat="1" x14ac:dyDescent="0.2">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s="218"/>
    </row>
    <row r="1285" spans="1:19" s="143" customFormat="1" x14ac:dyDescent="0.2">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s="218"/>
    </row>
    <row r="1286" spans="1:19" s="143" customFormat="1" x14ac:dyDescent="0.2">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s="218"/>
    </row>
    <row r="1287" spans="1:19" s="143" customFormat="1" x14ac:dyDescent="0.2">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s="218"/>
    </row>
    <row r="1288" spans="1:19" s="143" customFormat="1" x14ac:dyDescent="0.2">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s="218"/>
    </row>
    <row r="1289" spans="1:19" s="143" customFormat="1" x14ac:dyDescent="0.2">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s="218"/>
    </row>
    <row r="1290" spans="1:19" s="143" customFormat="1" x14ac:dyDescent="0.2">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s="218"/>
    </row>
    <row r="1291" spans="1:19" s="143" customFormat="1" x14ac:dyDescent="0.2">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s="218"/>
    </row>
    <row r="1292" spans="1:19" s="143" customFormat="1" x14ac:dyDescent="0.2">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s="218"/>
    </row>
    <row r="1293" spans="1:19" s="143" customFormat="1" x14ac:dyDescent="0.2">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s="218"/>
    </row>
    <row r="1294" spans="1:19" s="143" customFormat="1" x14ac:dyDescent="0.2">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s="218"/>
    </row>
    <row r="1295" spans="1:19" s="143" customFormat="1" x14ac:dyDescent="0.2">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s="218"/>
    </row>
    <row r="1296" spans="1:19" s="143" customFormat="1" x14ac:dyDescent="0.2">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s="218"/>
    </row>
    <row r="1297" spans="1:19" s="143" customFormat="1" x14ac:dyDescent="0.2">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s="218"/>
    </row>
    <row r="1298" spans="1:19" s="143" customFormat="1" x14ac:dyDescent="0.2">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s="218"/>
    </row>
    <row r="1299" spans="1:19" s="143" customFormat="1" x14ac:dyDescent="0.2">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s="218"/>
    </row>
    <row r="1300" spans="1:19" s="143" customFormat="1" x14ac:dyDescent="0.2">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s="218"/>
    </row>
    <row r="1301" spans="1:19" s="143" customFormat="1" x14ac:dyDescent="0.2">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s="218"/>
    </row>
    <row r="1302" spans="1:19" s="143" customFormat="1" x14ac:dyDescent="0.2">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s="218"/>
    </row>
    <row r="1303" spans="1:19" s="143" customFormat="1" x14ac:dyDescent="0.2">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s="218"/>
    </row>
    <row r="1304" spans="1:19" s="143" customFormat="1" x14ac:dyDescent="0.2">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s="218"/>
    </row>
    <row r="1305" spans="1:19" s="143" customFormat="1" x14ac:dyDescent="0.2">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s="218"/>
    </row>
    <row r="1306" spans="1:19" s="143" customFormat="1" x14ac:dyDescent="0.2">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s="218"/>
    </row>
    <row r="1307" spans="1:19" s="143" customFormat="1" x14ac:dyDescent="0.2">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s="218"/>
    </row>
    <row r="1308" spans="1:19" s="143" customFormat="1" x14ac:dyDescent="0.2">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s="218"/>
    </row>
    <row r="1309" spans="1:19" s="143" customFormat="1" x14ac:dyDescent="0.2">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s="218"/>
    </row>
    <row r="1310" spans="1:19" s="143" customFormat="1" x14ac:dyDescent="0.2">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s="218"/>
    </row>
    <row r="1311" spans="1:19" s="143" customFormat="1" x14ac:dyDescent="0.2">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s="218"/>
    </row>
    <row r="1312" spans="1:19" s="143" customFormat="1" x14ac:dyDescent="0.2">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s="218"/>
    </row>
    <row r="1313" spans="1:19" s="143" customFormat="1" x14ac:dyDescent="0.2">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s="218"/>
    </row>
    <row r="1314" spans="1:19" s="143" customFormat="1" x14ac:dyDescent="0.2">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s="218"/>
    </row>
    <row r="1315" spans="1:19" s="76" customFormat="1" x14ac:dyDescent="0.2">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s="156"/>
    </row>
    <row r="1316" spans="1:19" s="76" customFormat="1" x14ac:dyDescent="0.2">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s="156"/>
    </row>
    <row r="1317" spans="1:19" s="76" customFormat="1" x14ac:dyDescent="0.2">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s="156"/>
    </row>
    <row r="1318" spans="1:19" s="76" customFormat="1" x14ac:dyDescent="0.2">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s="156"/>
    </row>
    <row r="1319" spans="1:19" s="76" customFormat="1" x14ac:dyDescent="0.2">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s="156"/>
    </row>
    <row r="1320" spans="1:19" s="76" customFormat="1" x14ac:dyDescent="0.2">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s="156"/>
    </row>
    <row r="1321" spans="1:19" s="76" customFormat="1" x14ac:dyDescent="0.2">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s="156"/>
    </row>
    <row r="1322" spans="1:19" x14ac:dyDescent="0.2">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s="156"/>
    </row>
    <row r="1324" spans="1:19" s="76" customFormat="1" x14ac:dyDescent="0.2">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s="156"/>
    </row>
    <row r="1325" spans="1:19" s="76" customFormat="1" x14ac:dyDescent="0.2">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s="156"/>
    </row>
    <row r="1326" spans="1:19" s="76" customFormat="1" x14ac:dyDescent="0.2">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s="156"/>
    </row>
    <row r="1327" spans="1:19" s="76" customFormat="1" x14ac:dyDescent="0.2">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s="156"/>
    </row>
    <row r="1328" spans="1:19" s="76" customFormat="1" x14ac:dyDescent="0.2">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s="156"/>
    </row>
    <row r="1329" spans="1:19" s="76" customFormat="1" x14ac:dyDescent="0.2">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s="156"/>
    </row>
    <row r="1330" spans="1:19" s="76" customFormat="1" x14ac:dyDescent="0.2">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s="156"/>
    </row>
    <row r="1331" spans="1:19" s="76" customFormat="1" x14ac:dyDescent="0.2">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s="156"/>
    </row>
    <row r="1332" spans="1:19" s="76" customFormat="1" x14ac:dyDescent="0.2">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s="156"/>
    </row>
    <row r="1333" spans="1:19" s="76" customFormat="1" x14ac:dyDescent="0.2">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s="156"/>
    </row>
    <row r="1334" spans="1:19" s="76" customFormat="1" x14ac:dyDescent="0.2">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s="156"/>
    </row>
    <row r="1335" spans="1:19" s="76" customFormat="1" x14ac:dyDescent="0.2">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s="156"/>
    </row>
    <row r="1336" spans="1:19" s="76" customFormat="1" x14ac:dyDescent="0.2">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s="156"/>
    </row>
    <row r="1337" spans="1:19" s="76" customFormat="1" x14ac:dyDescent="0.2">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s="156"/>
    </row>
    <row r="1338" spans="1:19" s="76" customFormat="1" x14ac:dyDescent="0.2">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s="156"/>
    </row>
    <row r="1339" spans="1:19" s="76" customFormat="1" x14ac:dyDescent="0.2">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s="156"/>
    </row>
    <row r="1340" spans="1:19" s="76" customFormat="1" x14ac:dyDescent="0.2">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s="156"/>
    </row>
    <row r="1341" spans="1:19" s="76" customFormat="1" x14ac:dyDescent="0.2">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s="156"/>
    </row>
    <row r="1342" spans="1:19" s="76" customFormat="1" x14ac:dyDescent="0.2">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s="156"/>
    </row>
    <row r="1343" spans="1:19" s="76" customFormat="1" x14ac:dyDescent="0.2">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s="156"/>
    </row>
    <row r="1344" spans="1:19" s="76" customFormat="1" x14ac:dyDescent="0.2">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s="156"/>
    </row>
    <row r="1345" spans="1:19" s="76" customFormat="1" x14ac:dyDescent="0.2">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s="156"/>
    </row>
    <row r="1346" spans="1:19" s="76" customFormat="1" x14ac:dyDescent="0.2">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s="156"/>
    </row>
    <row r="1347" spans="1:19" s="76" customFormat="1" x14ac:dyDescent="0.2">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s="156"/>
    </row>
    <row r="1348" spans="1:19" s="76" customFormat="1" x14ac:dyDescent="0.2">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s="156"/>
    </row>
    <row r="1349" spans="1:19" s="76" customFormat="1" x14ac:dyDescent="0.2">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s="156"/>
    </row>
    <row r="1350" spans="1:19" s="76" customFormat="1" x14ac:dyDescent="0.2">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s="156"/>
    </row>
    <row r="1351" spans="1:19" s="76" customFormat="1" x14ac:dyDescent="0.2">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s="156"/>
    </row>
    <row r="1352" spans="1:19" s="76" customFormat="1" x14ac:dyDescent="0.2">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s="156"/>
    </row>
    <row r="1353" spans="1:19" s="76" customFormat="1" x14ac:dyDescent="0.2">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s="156"/>
    </row>
    <row r="1354" spans="1:19" s="76" customFormat="1" x14ac:dyDescent="0.2">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s="156"/>
    </row>
    <row r="1355" spans="1:19" s="76" customFormat="1" x14ac:dyDescent="0.2">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s="156"/>
    </row>
    <row r="1356" spans="1:19" s="76" customFormat="1" x14ac:dyDescent="0.2">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s="156"/>
    </row>
    <row r="1357" spans="1:19" s="76" customFormat="1" x14ac:dyDescent="0.2">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s="156"/>
    </row>
    <row r="1358" spans="1:19" s="76" customFormat="1" x14ac:dyDescent="0.2">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s="156"/>
    </row>
    <row r="1359" spans="1:19" s="76" customFormat="1" x14ac:dyDescent="0.2">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s="156"/>
    </row>
    <row r="1360" spans="1:19" s="76" customFormat="1" x14ac:dyDescent="0.2">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s="156"/>
    </row>
    <row r="1361" spans="1:19" s="76" customFormat="1" x14ac:dyDescent="0.2">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s="156"/>
    </row>
    <row r="1362" spans="1:19" s="76" customFormat="1" x14ac:dyDescent="0.2">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s="156"/>
    </row>
    <row r="1363" spans="1:19" s="76" customFormat="1" x14ac:dyDescent="0.2">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s="156"/>
    </row>
    <row r="1364" spans="1:19" s="76" customFormat="1" x14ac:dyDescent="0.2">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s="156"/>
    </row>
    <row r="1365" spans="1:19" s="76" customFormat="1" x14ac:dyDescent="0.2">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s="156"/>
    </row>
    <row r="1366" spans="1:19" s="76" customFormat="1" x14ac:dyDescent="0.2">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s="156"/>
    </row>
    <row r="1367" spans="1:19" s="76" customFormat="1" x14ac:dyDescent="0.2">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s="156"/>
    </row>
    <row r="1368" spans="1:19" s="76" customFormat="1" x14ac:dyDescent="0.2">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s="156"/>
    </row>
    <row r="1369" spans="1:19" s="76" customFormat="1" x14ac:dyDescent="0.2">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s="156"/>
    </row>
    <row r="1370" spans="1:19" s="76" customFormat="1" x14ac:dyDescent="0.2">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s="156"/>
    </row>
    <row r="1371" spans="1:19" s="76" customFormat="1" x14ac:dyDescent="0.2">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s="156"/>
    </row>
    <row r="1372" spans="1:19" s="76" customFormat="1" x14ac:dyDescent="0.2">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s="156"/>
    </row>
    <row r="1373" spans="1:19" s="76" customFormat="1" x14ac:dyDescent="0.2">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s="156"/>
    </row>
    <row r="1374" spans="1:19" s="76" customFormat="1" x14ac:dyDescent="0.2">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s="156"/>
    </row>
    <row r="1375" spans="1:19" s="76" customFormat="1" x14ac:dyDescent="0.2">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s="156"/>
    </row>
    <row r="1376" spans="1:19" s="76" customFormat="1" x14ac:dyDescent="0.2">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s="156"/>
    </row>
    <row r="1377" spans="1:19" s="76" customFormat="1" x14ac:dyDescent="0.2">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s="156"/>
    </row>
    <row r="1378" spans="1:19" s="76" customFormat="1" x14ac:dyDescent="0.2">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s="156"/>
    </row>
    <row r="1379" spans="1:19" s="76" customFormat="1" x14ac:dyDescent="0.2">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s="156"/>
    </row>
    <row r="1380" spans="1:19" s="76" customFormat="1" x14ac:dyDescent="0.2">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s="156"/>
    </row>
    <row r="1381" spans="1:19" s="76" customFormat="1" x14ac:dyDescent="0.2">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s="156"/>
    </row>
    <row r="1382" spans="1:19" s="76" customFormat="1" x14ac:dyDescent="0.2">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s="156"/>
    </row>
    <row r="1383" spans="1:19" s="76" customFormat="1" x14ac:dyDescent="0.2">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s="156"/>
    </row>
    <row r="1384" spans="1:19" s="76" customFormat="1" x14ac:dyDescent="0.2">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s="156"/>
    </row>
    <row r="1385" spans="1:19" s="76" customFormat="1" x14ac:dyDescent="0.2">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s="156"/>
    </row>
    <row r="1386" spans="1:19" s="76" customFormat="1" x14ac:dyDescent="0.2">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s="156"/>
    </row>
    <row r="1387" spans="1:19" s="76" customFormat="1" x14ac:dyDescent="0.2">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s="156"/>
    </row>
    <row r="1388" spans="1:19" s="76" customFormat="1" x14ac:dyDescent="0.2">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s="156"/>
    </row>
    <row r="1389" spans="1:19" s="76" customFormat="1" x14ac:dyDescent="0.2">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s="156"/>
    </row>
    <row r="1390" spans="1:19" s="76" customFormat="1" x14ac:dyDescent="0.2">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s="156"/>
    </row>
    <row r="1391" spans="1:19" s="76" customFormat="1" x14ac:dyDescent="0.2">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s="156"/>
    </row>
    <row r="1392" spans="1:19" s="76" customFormat="1" x14ac:dyDescent="0.2">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s="156"/>
    </row>
    <row r="1393" spans="1:19" s="76" customFormat="1" x14ac:dyDescent="0.2">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s="156"/>
    </row>
    <row r="1394" spans="1:19" s="76" customFormat="1" x14ac:dyDescent="0.2">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s="156"/>
    </row>
    <row r="1395" spans="1:19" s="76" customFormat="1" x14ac:dyDescent="0.2">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s="156"/>
    </row>
    <row r="1396" spans="1:19" s="76" customFormat="1" x14ac:dyDescent="0.2">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s="156"/>
    </row>
    <row r="1397" spans="1:19" s="76" customFormat="1" x14ac:dyDescent="0.2">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s="156"/>
    </row>
    <row r="1398" spans="1:19" s="76" customFormat="1" x14ac:dyDescent="0.2">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s="156"/>
    </row>
    <row r="1399" spans="1:19" s="76" customFormat="1" x14ac:dyDescent="0.2">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s="156"/>
    </row>
    <row r="1400" spans="1:19" s="76" customFormat="1" x14ac:dyDescent="0.2">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s="156"/>
    </row>
    <row r="1401" spans="1:19" s="76" customFormat="1" x14ac:dyDescent="0.2">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s="156"/>
    </row>
    <row r="1402" spans="1:19" s="76" customFormat="1" x14ac:dyDescent="0.2">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s="156"/>
    </row>
    <row r="1403" spans="1:19" s="76" customFormat="1" x14ac:dyDescent="0.2">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s="156"/>
    </row>
    <row r="1404" spans="1:19" s="76" customFormat="1" x14ac:dyDescent="0.2">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s="156"/>
    </row>
    <row r="1405" spans="1:19" s="76" customFormat="1" x14ac:dyDescent="0.2">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s="156"/>
    </row>
    <row r="1406" spans="1:19" s="76" customFormat="1" x14ac:dyDescent="0.2">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s="156"/>
    </row>
    <row r="1407" spans="1:19" s="76" customFormat="1" x14ac:dyDescent="0.2">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s="156"/>
    </row>
    <row r="1408" spans="1:19" s="76" customFormat="1" x14ac:dyDescent="0.2">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s="156"/>
    </row>
    <row r="1409" spans="1:19" s="76" customFormat="1" x14ac:dyDescent="0.2">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s="156"/>
    </row>
    <row r="1410" spans="1:19" s="76" customFormat="1" x14ac:dyDescent="0.2">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s="156"/>
    </row>
    <row r="1411" spans="1:19" s="76" customFormat="1" x14ac:dyDescent="0.2">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s="156"/>
    </row>
    <row r="1412" spans="1:19" s="76" customFormat="1" x14ac:dyDescent="0.2">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s="156"/>
    </row>
    <row r="1413" spans="1:19" s="76" customFormat="1" x14ac:dyDescent="0.2">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s="156"/>
    </row>
    <row r="1414" spans="1:19" s="76" customFormat="1" x14ac:dyDescent="0.2">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s="156"/>
    </row>
    <row r="1415" spans="1:19" s="76" customFormat="1" x14ac:dyDescent="0.2">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s="156"/>
    </row>
    <row r="1416" spans="1:19" s="76" customFormat="1" x14ac:dyDescent="0.2">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s="156"/>
    </row>
    <row r="1417" spans="1:19" s="76" customFormat="1" x14ac:dyDescent="0.2">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s="156"/>
    </row>
    <row r="1418" spans="1:19" s="76" customFormat="1" x14ac:dyDescent="0.2">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s="156"/>
    </row>
    <row r="1419" spans="1:19" s="76" customFormat="1" x14ac:dyDescent="0.2">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s="156"/>
    </row>
    <row r="1420" spans="1:19" s="76" customFormat="1" x14ac:dyDescent="0.2">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s="156"/>
    </row>
    <row r="1421" spans="1:19" s="76" customFormat="1" x14ac:dyDescent="0.2">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s="156"/>
    </row>
    <row r="1422" spans="1:19" s="76" customFormat="1" x14ac:dyDescent="0.2">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s="156"/>
    </row>
    <row r="1423" spans="1:19" s="76" customFormat="1" x14ac:dyDescent="0.2">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s="156"/>
    </row>
    <row r="1424" spans="1:19" s="76" customFormat="1" x14ac:dyDescent="0.2">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s="156"/>
    </row>
    <row r="1425" spans="1:19" s="76" customFormat="1" x14ac:dyDescent="0.2">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s="156"/>
    </row>
    <row r="1426" spans="1:19" s="76" customFormat="1" x14ac:dyDescent="0.2">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s="156"/>
    </row>
    <row r="1427" spans="1:19" s="76" customFormat="1" x14ac:dyDescent="0.2">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s="156"/>
    </row>
    <row r="1428" spans="1:19" s="76" customFormat="1" x14ac:dyDescent="0.2">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s="156"/>
    </row>
    <row r="1429" spans="1:19" s="76" customFormat="1" x14ac:dyDescent="0.2">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s="156"/>
    </row>
    <row r="1430" spans="1:19" s="76" customFormat="1" x14ac:dyDescent="0.2">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s="156"/>
    </row>
    <row r="1431" spans="1:19" s="76" customFormat="1" x14ac:dyDescent="0.2">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s="156"/>
    </row>
    <row r="1432" spans="1:19" s="76" customFormat="1" x14ac:dyDescent="0.2">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s="156"/>
    </row>
    <row r="1433" spans="1:19" s="76" customFormat="1" x14ac:dyDescent="0.2">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s="156"/>
    </row>
    <row r="1434" spans="1:19" s="76" customFormat="1" x14ac:dyDescent="0.2">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s="156"/>
    </row>
    <row r="1435" spans="1:19" s="76" customFormat="1" x14ac:dyDescent="0.2">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s="156"/>
    </row>
    <row r="1436" spans="1:19" s="76" customFormat="1" x14ac:dyDescent="0.2">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s="156"/>
    </row>
    <row r="1437" spans="1:19" s="76" customFormat="1" x14ac:dyDescent="0.2">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s="156"/>
    </row>
    <row r="1438" spans="1:19" s="76" customFormat="1" x14ac:dyDescent="0.2">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s="156"/>
    </row>
    <row r="1439" spans="1:19" s="76" customFormat="1" x14ac:dyDescent="0.2">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s="156"/>
    </row>
    <row r="1440" spans="1:19" s="76" customFormat="1" x14ac:dyDescent="0.2">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s="156"/>
    </row>
    <row r="1441" spans="1:19" s="76" customFormat="1" x14ac:dyDescent="0.2">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s="156"/>
    </row>
    <row r="1442" spans="1:19" s="76" customFormat="1" x14ac:dyDescent="0.2">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s="156"/>
    </row>
    <row r="1443" spans="1:19" s="76" customFormat="1" x14ac:dyDescent="0.2">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s="156"/>
    </row>
    <row r="1444" spans="1:19" s="76" customFormat="1" x14ac:dyDescent="0.2">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s="156"/>
    </row>
    <row r="1445" spans="1:19" s="76" customFormat="1" x14ac:dyDescent="0.2">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s="156"/>
    </row>
    <row r="1446" spans="1:19" s="76" customFormat="1" x14ac:dyDescent="0.2">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s="156"/>
    </row>
    <row r="1447" spans="1:19" s="76" customFormat="1" x14ac:dyDescent="0.2">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s="156"/>
    </row>
    <row r="1448" spans="1:19" s="76" customFormat="1" x14ac:dyDescent="0.2">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s="156"/>
    </row>
    <row r="1449" spans="1:19" s="76" customFormat="1" x14ac:dyDescent="0.2">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s="156"/>
    </row>
    <row r="1450" spans="1:19" s="76" customFormat="1" x14ac:dyDescent="0.2">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s="156"/>
    </row>
    <row r="1451" spans="1:19" s="76" customFormat="1" x14ac:dyDescent="0.2">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s="156"/>
    </row>
    <row r="1452" spans="1:19" s="76" customFormat="1" x14ac:dyDescent="0.2">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s="156"/>
    </row>
    <row r="1453" spans="1:19" s="76" customFormat="1" x14ac:dyDescent="0.2">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s="156"/>
    </row>
    <row r="1454" spans="1:19" s="76" customFormat="1" x14ac:dyDescent="0.2">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s="156"/>
    </row>
    <row r="1455" spans="1:19" s="76" customFormat="1" x14ac:dyDescent="0.2">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s="156"/>
    </row>
    <row r="1456" spans="1:19" s="76" customFormat="1" x14ac:dyDescent="0.2">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s="156"/>
    </row>
    <row r="1457" spans="1:19" s="76" customFormat="1" x14ac:dyDescent="0.2">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s="156"/>
    </row>
    <row r="1458" spans="1:19" s="76" customFormat="1" x14ac:dyDescent="0.2">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s="156"/>
    </row>
    <row r="1459" spans="1:19" s="76" customFormat="1" x14ac:dyDescent="0.2">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s="156"/>
    </row>
    <row r="1460" spans="1:19" s="76" customFormat="1" x14ac:dyDescent="0.2">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s="156"/>
    </row>
    <row r="1461" spans="1:19" s="76" customFormat="1" x14ac:dyDescent="0.2">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s="156"/>
    </row>
    <row r="1462" spans="1:19" s="76" customFormat="1" x14ac:dyDescent="0.2">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s="156"/>
    </row>
    <row r="1463" spans="1:19" s="76" customFormat="1" x14ac:dyDescent="0.2">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s="156"/>
    </row>
    <row r="1464" spans="1:19" s="76" customFormat="1" x14ac:dyDescent="0.2">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s="156"/>
    </row>
    <row r="1465" spans="1:19" s="76" customFormat="1" x14ac:dyDescent="0.2">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s="156"/>
    </row>
    <row r="1466" spans="1:19" s="76" customFormat="1" x14ac:dyDescent="0.2">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s="156"/>
    </row>
    <row r="1467" spans="1:19" s="76" customFormat="1" x14ac:dyDescent="0.2">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s="156"/>
    </row>
    <row r="1468" spans="1:19" s="76" customFormat="1" x14ac:dyDescent="0.2">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s="156"/>
    </row>
    <row r="1469" spans="1:19" s="76" customFormat="1" x14ac:dyDescent="0.2">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s="156"/>
    </row>
    <row r="1470" spans="1:19" s="76" customFormat="1" x14ac:dyDescent="0.2">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s="156"/>
    </row>
    <row r="1471" spans="1:19" s="76" customFormat="1" x14ac:dyDescent="0.2">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s="156"/>
    </row>
    <row r="1472" spans="1:19" s="76" customFormat="1" x14ac:dyDescent="0.2">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s="156"/>
    </row>
    <row r="1473" spans="1:19" s="76" customFormat="1" x14ac:dyDescent="0.2">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s="156"/>
    </row>
    <row r="1474" spans="1:19" s="76" customFormat="1" x14ac:dyDescent="0.2">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s="156"/>
    </row>
    <row r="1475" spans="1:19" s="76" customFormat="1" x14ac:dyDescent="0.2">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s="156"/>
    </row>
    <row r="1476" spans="1:19" s="76" customFormat="1" x14ac:dyDescent="0.2">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s="156"/>
    </row>
    <row r="1477" spans="1:19" s="76" customFormat="1" x14ac:dyDescent="0.2">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s="156"/>
    </row>
    <row r="1478" spans="1:19" s="76" customFormat="1" x14ac:dyDescent="0.2">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s="156"/>
    </row>
    <row r="1479" spans="1:19" s="76" customFormat="1" x14ac:dyDescent="0.2">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s="156"/>
    </row>
    <row r="1480" spans="1:19" s="76" customFormat="1" x14ac:dyDescent="0.2">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s="156"/>
    </row>
    <row r="1481" spans="1:19" s="76" customFormat="1" x14ac:dyDescent="0.2">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s="156"/>
    </row>
    <row r="1482" spans="1:19" s="76" customFormat="1" x14ac:dyDescent="0.2">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s="156"/>
    </row>
    <row r="1483" spans="1:19" s="76" customFormat="1" x14ac:dyDescent="0.2">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s="156"/>
    </row>
    <row r="1484" spans="1:19" s="76" customFormat="1" x14ac:dyDescent="0.2">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s="156"/>
    </row>
    <row r="1485" spans="1:19" s="76" customFormat="1" x14ac:dyDescent="0.2">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s="156"/>
    </row>
    <row r="1486" spans="1:19" s="76" customFormat="1" x14ac:dyDescent="0.2">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s="156"/>
    </row>
    <row r="1487" spans="1:19" s="76" customFormat="1" x14ac:dyDescent="0.2">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s="156"/>
    </row>
    <row r="1488" spans="1:19" s="76" customFormat="1" x14ac:dyDescent="0.2">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s="156"/>
    </row>
    <row r="1489" spans="1:19" s="76" customFormat="1" x14ac:dyDescent="0.2">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s="156"/>
    </row>
    <row r="1490" spans="1:19" s="76" customFormat="1" x14ac:dyDescent="0.2">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s="156"/>
    </row>
    <row r="1491" spans="1:19" s="76" customFormat="1" x14ac:dyDescent="0.2">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s="156"/>
    </row>
    <row r="1492" spans="1:19" s="76" customFormat="1" x14ac:dyDescent="0.2">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s="156"/>
    </row>
    <row r="1493" spans="1:19" s="76" customFormat="1" x14ac:dyDescent="0.2">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s="156"/>
    </row>
    <row r="1494" spans="1:19" s="76" customFormat="1" x14ac:dyDescent="0.2">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s="156"/>
    </row>
    <row r="1495" spans="1:19" s="76" customFormat="1" x14ac:dyDescent="0.2">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s="156"/>
    </row>
    <row r="1496" spans="1:19" s="76" customFormat="1" x14ac:dyDescent="0.2">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s="156"/>
    </row>
    <row r="1497" spans="1:19" s="76" customFormat="1" x14ac:dyDescent="0.2">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s="156"/>
    </row>
    <row r="1498" spans="1:19" s="76" customFormat="1" x14ac:dyDescent="0.2">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s="156"/>
    </row>
    <row r="1499" spans="1:19" s="76" customFormat="1" x14ac:dyDescent="0.2">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s="156"/>
    </row>
    <row r="1500" spans="1:19" s="76" customFormat="1" x14ac:dyDescent="0.2">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s="156"/>
    </row>
    <row r="1501" spans="1:19" s="76" customFormat="1" x14ac:dyDescent="0.2">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s="156"/>
    </row>
    <row r="1502" spans="1:19" s="76" customFormat="1" x14ac:dyDescent="0.2">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s="156"/>
    </row>
    <row r="1503" spans="1:19" s="76" customFormat="1" x14ac:dyDescent="0.2">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s="156"/>
    </row>
    <row r="1504" spans="1:19" s="76" customFormat="1" x14ac:dyDescent="0.2">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s="156"/>
    </row>
    <row r="1505" spans="1:19" s="76" customFormat="1" x14ac:dyDescent="0.2">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s="156"/>
    </row>
    <row r="1506" spans="1:19" s="76" customFormat="1" x14ac:dyDescent="0.2">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s="156"/>
    </row>
    <row r="1507" spans="1:19" s="76" customFormat="1" x14ac:dyDescent="0.2">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s="156"/>
    </row>
    <row r="1508" spans="1:19" s="76" customFormat="1" x14ac:dyDescent="0.2">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s="156"/>
    </row>
    <row r="1509" spans="1:19" s="76" customFormat="1" x14ac:dyDescent="0.2">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s="156"/>
    </row>
    <row r="1510" spans="1:19" s="76" customFormat="1" x14ac:dyDescent="0.2">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s="156"/>
    </row>
    <row r="1511" spans="1:19" s="76" customFormat="1" x14ac:dyDescent="0.2">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s="156"/>
    </row>
    <row r="1512" spans="1:19" s="76" customFormat="1" x14ac:dyDescent="0.2">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s="156"/>
    </row>
    <row r="1513" spans="1:19" s="76" customFormat="1" x14ac:dyDescent="0.2">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s="156"/>
    </row>
    <row r="1514" spans="1:19" s="76" customFormat="1" x14ac:dyDescent="0.2">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s="156"/>
    </row>
    <row r="1515" spans="1:19" s="76" customFormat="1" x14ac:dyDescent="0.2">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s="156"/>
    </row>
    <row r="1516" spans="1:19" s="76" customFormat="1" x14ac:dyDescent="0.2">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s="156"/>
    </row>
    <row r="1517" spans="1:19" s="76" customFormat="1" x14ac:dyDescent="0.2">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s="156"/>
    </row>
    <row r="1518" spans="1:19" s="76" customFormat="1" x14ac:dyDescent="0.2">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s="156"/>
    </row>
    <row r="1519" spans="1:19" s="76" customFormat="1" x14ac:dyDescent="0.2">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s="156"/>
    </row>
    <row r="1520" spans="1:19" s="76" customFormat="1" x14ac:dyDescent="0.2">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s="156"/>
    </row>
    <row r="1521" spans="1:19" s="76" customFormat="1" x14ac:dyDescent="0.2">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s="156"/>
    </row>
    <row r="1522" spans="1:19" s="76" customFormat="1" x14ac:dyDescent="0.2">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s="156"/>
    </row>
    <row r="1523" spans="1:19" s="76" customFormat="1" x14ac:dyDescent="0.2">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s="156"/>
    </row>
    <row r="1524" spans="1:19" s="76" customFormat="1" x14ac:dyDescent="0.2">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s="156"/>
    </row>
    <row r="1525" spans="1:19" s="76" customFormat="1" x14ac:dyDescent="0.2">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s="156"/>
    </row>
    <row r="1526" spans="1:19" s="76" customFormat="1" x14ac:dyDescent="0.2">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s="156"/>
    </row>
    <row r="1527" spans="1:19" s="76" customFormat="1" x14ac:dyDescent="0.2">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s="156"/>
    </row>
    <row r="1528" spans="1:19" s="76" customFormat="1" x14ac:dyDescent="0.2">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s="156"/>
    </row>
    <row r="1529" spans="1:19" s="76" customFormat="1" x14ac:dyDescent="0.2">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s="156"/>
    </row>
    <row r="1530" spans="1:19" s="76" customFormat="1" x14ac:dyDescent="0.2">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s="156"/>
    </row>
    <row r="1531" spans="1:19" s="76" customFormat="1" x14ac:dyDescent="0.2">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s="156"/>
    </row>
    <row r="1532" spans="1:19" s="76" customFormat="1" x14ac:dyDescent="0.2">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s="156"/>
    </row>
    <row r="1533" spans="1:19" s="76" customFormat="1" x14ac:dyDescent="0.2">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s="156"/>
    </row>
    <row r="1534" spans="1:19" s="76" customFormat="1" x14ac:dyDescent="0.2">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s="156"/>
    </row>
    <row r="1535" spans="1:19" s="76" customFormat="1" x14ac:dyDescent="0.2">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s="156"/>
    </row>
    <row r="1536" spans="1:19" s="76" customFormat="1" x14ac:dyDescent="0.2">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s="156"/>
    </row>
    <row r="1537" spans="1:19" s="76" customFormat="1" x14ac:dyDescent="0.2">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s="156"/>
    </row>
    <row r="1538" spans="1:19" s="76" customFormat="1" x14ac:dyDescent="0.2">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s="156"/>
    </row>
    <row r="1539" spans="1:19" s="76" customFormat="1" x14ac:dyDescent="0.2">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s="156"/>
    </row>
    <row r="1540" spans="1:19" s="76" customFormat="1" x14ac:dyDescent="0.2">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s="156"/>
    </row>
    <row r="1541" spans="1:19" s="76" customFormat="1" x14ac:dyDescent="0.2">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s="156"/>
    </row>
    <row r="1542" spans="1:19" s="76" customFormat="1" x14ac:dyDescent="0.2">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s="156"/>
    </row>
    <row r="1543" spans="1:19" s="76" customFormat="1" x14ac:dyDescent="0.2">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s="156"/>
    </row>
    <row r="1544" spans="1:19" s="76" customFormat="1" x14ac:dyDescent="0.2">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s="156"/>
    </row>
    <row r="1545" spans="1:19" s="76" customFormat="1" x14ac:dyDescent="0.2">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s="156"/>
    </row>
    <row r="1546" spans="1:19" s="76" customFormat="1" x14ac:dyDescent="0.2">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s="156"/>
    </row>
    <row r="1547" spans="1:19" s="76" customFormat="1" x14ac:dyDescent="0.2">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s="156"/>
    </row>
    <row r="1548" spans="1:19" s="76" customFormat="1" x14ac:dyDescent="0.2">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s="156"/>
    </row>
    <row r="1549" spans="1:19" s="76" customFormat="1" x14ac:dyDescent="0.2">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s="156"/>
    </row>
    <row r="1550" spans="1:19" s="76" customFormat="1" x14ac:dyDescent="0.2">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s="156"/>
    </row>
    <row r="1551" spans="1:19" s="76" customFormat="1" x14ac:dyDescent="0.2">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s="156"/>
    </row>
    <row r="1552" spans="1:19" s="76" customFormat="1" x14ac:dyDescent="0.2">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s="156"/>
    </row>
    <row r="1553" spans="1:19" s="76" customFormat="1" x14ac:dyDescent="0.2">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s="156"/>
    </row>
    <row r="1554" spans="1:19" s="76" customFormat="1" x14ac:dyDescent="0.2">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s="156"/>
    </row>
    <row r="1555" spans="1:19" s="76" customFormat="1" x14ac:dyDescent="0.2">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s="156"/>
    </row>
    <row r="1556" spans="1:19" s="76" customFormat="1" x14ac:dyDescent="0.2">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s="156"/>
    </row>
    <row r="1557" spans="1:19" s="76" customFormat="1" x14ac:dyDescent="0.2">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s="156"/>
    </row>
    <row r="1558" spans="1:19" s="76" customFormat="1" x14ac:dyDescent="0.2">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s="156"/>
    </row>
    <row r="1559" spans="1:19" s="76" customFormat="1" x14ac:dyDescent="0.2">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s="156"/>
    </row>
    <row r="1560" spans="1:19" s="76" customFormat="1" x14ac:dyDescent="0.2">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s="156"/>
    </row>
    <row r="1561" spans="1:19" s="76" customFormat="1" x14ac:dyDescent="0.2">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s="156"/>
    </row>
    <row r="1562" spans="1:19" s="76" customFormat="1" x14ac:dyDescent="0.2">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s="156"/>
    </row>
    <row r="1563" spans="1:19" s="76" customFormat="1" x14ac:dyDescent="0.2">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s="156"/>
    </row>
    <row r="1564" spans="1:19" s="76" customFormat="1" x14ac:dyDescent="0.2">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s="156"/>
    </row>
    <row r="1565" spans="1:19" s="76" customFormat="1" x14ac:dyDescent="0.2">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s="156"/>
    </row>
    <row r="1566" spans="1:19" s="76" customFormat="1" x14ac:dyDescent="0.2">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s="156"/>
    </row>
    <row r="1567" spans="1:19" s="76" customFormat="1" x14ac:dyDescent="0.2">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s="156"/>
    </row>
    <row r="1568" spans="1:19" s="76" customFormat="1" x14ac:dyDescent="0.2">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s="156"/>
    </row>
    <row r="1569" spans="1:18" x14ac:dyDescent="0.2">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9" x14ac:dyDescent="0.2">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9" x14ac:dyDescent="0.2">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9" x14ac:dyDescent="0.2">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9" x14ac:dyDescent="0.2">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9" x14ac:dyDescent="0.2">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9" x14ac:dyDescent="0.2">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9" s="143" customFormat="1" x14ac:dyDescent="0.2">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s="218"/>
    </row>
    <row r="1616" spans="1:19" s="143" customFormat="1" x14ac:dyDescent="0.2">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s="218"/>
    </row>
    <row r="1617" spans="1:19" s="143" customFormat="1" x14ac:dyDescent="0.2">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s="218"/>
    </row>
    <row r="1618" spans="1:19" s="143" customFormat="1" x14ac:dyDescent="0.2">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s="218"/>
    </row>
    <row r="1619" spans="1:19" s="76" customFormat="1" x14ac:dyDescent="0.2">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s="156"/>
    </row>
    <row r="1620" spans="1:19" s="76" customFormat="1" x14ac:dyDescent="0.2">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s="156"/>
    </row>
    <row r="1621" spans="1:19" s="76" customFormat="1" x14ac:dyDescent="0.2">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s="156"/>
    </row>
    <row r="1622" spans="1:19" s="76" customFormat="1" x14ac:dyDescent="0.2">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s="156"/>
    </row>
    <row r="1623" spans="1:19" s="76" customFormat="1" x14ac:dyDescent="0.2">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s="156"/>
    </row>
    <row r="1624" spans="1:19" s="76" customFormat="1" x14ac:dyDescent="0.2">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s="156"/>
    </row>
    <row r="1625" spans="1:19" s="76" customFormat="1" x14ac:dyDescent="0.2">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c r="S1625" s="156"/>
    </row>
    <row r="1626" spans="1:19" s="76" customFormat="1" x14ac:dyDescent="0.2">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s="156"/>
    </row>
    <row r="1627" spans="1:19" s="76" customFormat="1" x14ac:dyDescent="0.2">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s="156"/>
    </row>
    <row r="1628" spans="1:19" s="76" customFormat="1" x14ac:dyDescent="0.2">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s="156"/>
    </row>
    <row r="1629" spans="1:19" s="76" customFormat="1" x14ac:dyDescent="0.2">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s="156"/>
    </row>
    <row r="1630" spans="1:19" s="76" customFormat="1" x14ac:dyDescent="0.2">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s="156"/>
    </row>
    <row r="1631" spans="1:19" s="76" customFormat="1" x14ac:dyDescent="0.2">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s="156"/>
    </row>
    <row r="1632" spans="1:19" s="76" customFormat="1" x14ac:dyDescent="0.2">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s="156"/>
    </row>
    <row r="1633" spans="1:19" s="76" customFormat="1" x14ac:dyDescent="0.2">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s="156"/>
    </row>
    <row r="1634" spans="1:19" s="76" customFormat="1" x14ac:dyDescent="0.2">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s="156"/>
    </row>
    <row r="1635" spans="1:19" s="76" customFormat="1" x14ac:dyDescent="0.2">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s="156"/>
    </row>
    <row r="1636" spans="1:19" s="76" customFormat="1" x14ac:dyDescent="0.2">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s="156"/>
    </row>
    <row r="1637" spans="1:19" s="76" customFormat="1" x14ac:dyDescent="0.2">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s="156"/>
    </row>
    <row r="1638" spans="1:19" s="76" customFormat="1" x14ac:dyDescent="0.2">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s="156"/>
    </row>
    <row r="1639" spans="1:19" s="76" customFormat="1" x14ac:dyDescent="0.2">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s="156"/>
    </row>
    <row r="1640" spans="1:19" s="76" customFormat="1" x14ac:dyDescent="0.2">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s="156"/>
    </row>
    <row r="1641" spans="1:19" s="76" customFormat="1" x14ac:dyDescent="0.2">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s="156"/>
    </row>
    <row r="1642" spans="1:19" s="76" customFormat="1" x14ac:dyDescent="0.2">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s="156"/>
    </row>
    <row r="1643" spans="1:19" s="76" customFormat="1" x14ac:dyDescent="0.2">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s="156"/>
    </row>
    <row r="1644" spans="1:19" s="76" customFormat="1" x14ac:dyDescent="0.2">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s="156"/>
    </row>
    <row r="1645" spans="1:19" s="76" customFormat="1" x14ac:dyDescent="0.2">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s="156"/>
    </row>
    <row r="1646" spans="1:19" s="143" customFormat="1" x14ac:dyDescent="0.2">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s="218"/>
    </row>
    <row r="1647" spans="1:19" s="143" customFormat="1" x14ac:dyDescent="0.2">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s="218"/>
    </row>
    <row r="1648" spans="1:19" s="143" customFormat="1" x14ac:dyDescent="0.2">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s="218"/>
    </row>
    <row r="1649" spans="1:19" s="143" customFormat="1" x14ac:dyDescent="0.2">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s="218"/>
    </row>
    <row r="1650" spans="1:19" s="143" customFormat="1" x14ac:dyDescent="0.2">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s="218"/>
    </row>
    <row r="1651" spans="1:19" s="143" customFormat="1" x14ac:dyDescent="0.2">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s="218"/>
    </row>
    <row r="1652" spans="1:19" s="143" customFormat="1" x14ac:dyDescent="0.2">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s="218"/>
    </row>
    <row r="1653" spans="1:19" s="143" customFormat="1" x14ac:dyDescent="0.2">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s="218"/>
    </row>
    <row r="1654" spans="1:19" s="143" customFormat="1" x14ac:dyDescent="0.2">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s="218"/>
    </row>
    <row r="1655" spans="1:19" s="143" customFormat="1" x14ac:dyDescent="0.2">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s="218"/>
    </row>
    <row r="1656" spans="1:19" s="143" customFormat="1" x14ac:dyDescent="0.2">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s="218"/>
    </row>
    <row r="1657" spans="1:19" s="143" customFormat="1" x14ac:dyDescent="0.2">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s="218"/>
    </row>
    <row r="1658" spans="1:19" s="143" customFormat="1" x14ac:dyDescent="0.2">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s="218"/>
    </row>
    <row r="1659" spans="1:19" s="143" customFormat="1" x14ac:dyDescent="0.2">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s="218"/>
    </row>
    <row r="1660" spans="1:19" s="143" customFormat="1" x14ac:dyDescent="0.2">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s="218"/>
    </row>
    <row r="1661" spans="1:19" s="143" customFormat="1" x14ac:dyDescent="0.2">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s="218"/>
    </row>
    <row r="1662" spans="1:19" s="143" customFormat="1" x14ac:dyDescent="0.2">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s="218"/>
    </row>
    <row r="1663" spans="1:19" s="143" customFormat="1" x14ac:dyDescent="0.2">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s="218"/>
    </row>
    <row r="1664" spans="1:19" s="143" customFormat="1" x14ac:dyDescent="0.2">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s="218"/>
    </row>
    <row r="1665" spans="1:19" s="143" customFormat="1" x14ac:dyDescent="0.2">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s="218"/>
    </row>
    <row r="1666" spans="1:19" s="143" customFormat="1" x14ac:dyDescent="0.2">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s="218"/>
    </row>
    <row r="1667" spans="1:19" s="143" customFormat="1" x14ac:dyDescent="0.2">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s="218"/>
    </row>
    <row r="1668" spans="1:19" s="143" customFormat="1" x14ac:dyDescent="0.2">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s="218"/>
    </row>
    <row r="1669" spans="1:19" s="143" customFormat="1" x14ac:dyDescent="0.2">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s="218"/>
    </row>
    <row r="1670" spans="1:19" s="143" customFormat="1" x14ac:dyDescent="0.2">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s="218"/>
    </row>
    <row r="1671" spans="1:19" s="143" customFormat="1" x14ac:dyDescent="0.2">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s="218"/>
    </row>
    <row r="1672" spans="1:19" s="143" customFormat="1" x14ac:dyDescent="0.2">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s="218"/>
    </row>
    <row r="1673" spans="1:19" s="143" customFormat="1" x14ac:dyDescent="0.2">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s="218"/>
    </row>
    <row r="1674" spans="1:19" s="143" customFormat="1" x14ac:dyDescent="0.2">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s="218"/>
    </row>
    <row r="1675" spans="1:19" s="143" customFormat="1" x14ac:dyDescent="0.2">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s="218"/>
    </row>
    <row r="1676" spans="1:19" s="143" customFormat="1" x14ac:dyDescent="0.2">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s="218"/>
    </row>
    <row r="1677" spans="1:19" s="143" customFormat="1" x14ac:dyDescent="0.2">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s="218"/>
    </row>
    <row r="1678" spans="1:19" s="143" customFormat="1" x14ac:dyDescent="0.2">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s="218"/>
    </row>
    <row r="1679" spans="1:19" s="143" customFormat="1" x14ac:dyDescent="0.2">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s="218"/>
    </row>
    <row r="1680" spans="1:19" s="143" customFormat="1" x14ac:dyDescent="0.2">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s="218"/>
    </row>
    <row r="1681" spans="1:19" s="143" customFormat="1" x14ac:dyDescent="0.2">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s="218"/>
    </row>
    <row r="1682" spans="1:19" s="143" customFormat="1" x14ac:dyDescent="0.2">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s="218"/>
    </row>
    <row r="1683" spans="1:19" s="143" customFormat="1" x14ac:dyDescent="0.2">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s="218"/>
    </row>
    <row r="1684" spans="1:19" s="143" customFormat="1" x14ac:dyDescent="0.2">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s="218"/>
    </row>
    <row r="1685" spans="1:19" s="143" customFormat="1" x14ac:dyDescent="0.2">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s="218"/>
    </row>
    <row r="1686" spans="1:19" s="143" customFormat="1" x14ac:dyDescent="0.2">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s="218"/>
    </row>
    <row r="1687" spans="1:19" s="143" customFormat="1" x14ac:dyDescent="0.2">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s="218"/>
    </row>
    <row r="1688" spans="1:19" s="143" customFormat="1" x14ac:dyDescent="0.2">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s="218"/>
    </row>
    <row r="1689" spans="1:19" s="143" customFormat="1" x14ac:dyDescent="0.2">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s="218"/>
    </row>
    <row r="1690" spans="1:19" s="143" customFormat="1" x14ac:dyDescent="0.2">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s="218"/>
    </row>
    <row r="1691" spans="1:19" s="143" customFormat="1" x14ac:dyDescent="0.2">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s="218"/>
    </row>
    <row r="1692" spans="1:19" s="143" customFormat="1" x14ac:dyDescent="0.2">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s="218"/>
    </row>
    <row r="1693" spans="1:19" s="143" customFormat="1" x14ac:dyDescent="0.2">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s="218"/>
    </row>
    <row r="1694" spans="1:19" s="143" customFormat="1" x14ac:dyDescent="0.2">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s="218"/>
    </row>
    <row r="1695" spans="1:19" s="143" customFormat="1" x14ac:dyDescent="0.2">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s="218"/>
    </row>
    <row r="1696" spans="1:19" s="143" customFormat="1" x14ac:dyDescent="0.2">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s="218"/>
    </row>
    <row r="1697" spans="1:19" s="143" customFormat="1" x14ac:dyDescent="0.2">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s="218"/>
    </row>
    <row r="1698" spans="1:19" s="143" customFormat="1" x14ac:dyDescent="0.2">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s="218"/>
    </row>
    <row r="1699" spans="1:19" s="143" customFormat="1" x14ac:dyDescent="0.2">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s="218"/>
    </row>
    <row r="1700" spans="1:19" s="143" customFormat="1" x14ac:dyDescent="0.2">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s="218"/>
    </row>
    <row r="1701" spans="1:19" s="143" customFormat="1" x14ac:dyDescent="0.2">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s="218"/>
    </row>
    <row r="1702" spans="1:19" s="143" customFormat="1" x14ac:dyDescent="0.2">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s="218"/>
    </row>
    <row r="1703" spans="1:19" s="76" customFormat="1" x14ac:dyDescent="0.2">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s="156"/>
    </row>
    <row r="1704" spans="1:19" s="76" customFormat="1" x14ac:dyDescent="0.2">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s="156"/>
    </row>
    <row r="1705" spans="1:19" s="76" customFormat="1" x14ac:dyDescent="0.2">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s="156"/>
    </row>
    <row r="1706" spans="1:19" s="76" customFormat="1" x14ac:dyDescent="0.2">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s="156"/>
    </row>
    <row r="1707" spans="1:19" s="76" customFormat="1" x14ac:dyDescent="0.2">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s="156"/>
    </row>
    <row r="1708" spans="1:19" s="76" customFormat="1" x14ac:dyDescent="0.2">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s="156"/>
    </row>
    <row r="1709" spans="1:19" s="76" customFormat="1" x14ac:dyDescent="0.2">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s="156"/>
    </row>
    <row r="1710" spans="1:19" s="76" customFormat="1" x14ac:dyDescent="0.2">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s="156"/>
    </row>
    <row r="1711" spans="1:19" s="76" customFormat="1" x14ac:dyDescent="0.2">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s="156"/>
    </row>
    <row r="1712" spans="1:19" x14ac:dyDescent="0.2">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s="156"/>
    </row>
    <row r="1721" spans="1:19" s="76" customFormat="1" x14ac:dyDescent="0.2">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s="156"/>
    </row>
    <row r="1722" spans="1:19" s="76" customFormat="1" x14ac:dyDescent="0.2">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s="156"/>
    </row>
    <row r="1723" spans="1:19" s="76" customFormat="1" x14ac:dyDescent="0.2">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s="156"/>
    </row>
    <row r="1724" spans="1:19" s="76" customFormat="1" x14ac:dyDescent="0.2">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s="156"/>
    </row>
    <row r="1725" spans="1:19" s="76" customFormat="1" x14ac:dyDescent="0.2">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s="156"/>
    </row>
    <row r="1726" spans="1:19" s="76" customFormat="1" x14ac:dyDescent="0.2">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s="156"/>
    </row>
    <row r="1727" spans="1:19" s="76" customFormat="1" x14ac:dyDescent="0.2">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s="156"/>
    </row>
    <row r="1728" spans="1:19" s="76" customFormat="1" x14ac:dyDescent="0.2">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s="156"/>
    </row>
    <row r="1729" spans="1:19" x14ac:dyDescent="0.2">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s="156"/>
    </row>
    <row r="1738" spans="1:19" s="76" customFormat="1" x14ac:dyDescent="0.2">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s="156"/>
    </row>
    <row r="1739" spans="1:19" s="76" customFormat="1" x14ac:dyDescent="0.2">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s="156"/>
    </row>
    <row r="1740" spans="1:19" s="76" customFormat="1" x14ac:dyDescent="0.2">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s="156"/>
    </row>
    <row r="1741" spans="1:19" s="76" customFormat="1" x14ac:dyDescent="0.2">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s="156"/>
    </row>
    <row r="1742" spans="1:19" s="76" customFormat="1" x14ac:dyDescent="0.2">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s="156"/>
    </row>
    <row r="1743" spans="1:19" s="76" customFormat="1" x14ac:dyDescent="0.2">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s="156"/>
    </row>
    <row r="1744" spans="1:19" s="76" customFormat="1" x14ac:dyDescent="0.2">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s="156"/>
    </row>
    <row r="1745" spans="1:19" s="76" customFormat="1" x14ac:dyDescent="0.2">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s="156"/>
    </row>
    <row r="1746" spans="1:19" x14ac:dyDescent="0.2">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s="156"/>
    </row>
    <row r="1755" spans="1:19" s="76" customFormat="1" x14ac:dyDescent="0.2">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s="156"/>
    </row>
    <row r="1756" spans="1:19" s="76" customFormat="1" x14ac:dyDescent="0.2">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s="156"/>
    </row>
    <row r="1757" spans="1:19" s="76" customFormat="1" x14ac:dyDescent="0.2">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s="156"/>
    </row>
    <row r="1758" spans="1:19" s="76" customFormat="1" x14ac:dyDescent="0.2">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s="156"/>
    </row>
    <row r="1759" spans="1:19" s="76" customFormat="1" x14ac:dyDescent="0.2">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s="156"/>
    </row>
    <row r="1760" spans="1:19" s="76" customFormat="1" x14ac:dyDescent="0.2">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s="156"/>
    </row>
    <row r="1761" spans="1:19" s="76" customFormat="1" x14ac:dyDescent="0.2">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s="156"/>
    </row>
    <row r="1762" spans="1:19" s="76" customFormat="1" x14ac:dyDescent="0.2">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s="156"/>
    </row>
    <row r="1763" spans="1:19" x14ac:dyDescent="0.2">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s="156"/>
    </row>
    <row r="1772" spans="1:19" s="76" customFormat="1" x14ac:dyDescent="0.2">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s="156"/>
    </row>
    <row r="1773" spans="1:19" s="76" customFormat="1" x14ac:dyDescent="0.2">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s="156"/>
    </row>
    <row r="1774" spans="1:19" s="76" customFormat="1" x14ac:dyDescent="0.2">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s="156"/>
    </row>
    <row r="1775" spans="1:19" s="76" customFormat="1" x14ac:dyDescent="0.2">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s="156"/>
    </row>
    <row r="1776" spans="1:19" s="76" customFormat="1" x14ac:dyDescent="0.2">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s="156"/>
    </row>
    <row r="1777" spans="1:19" s="76" customFormat="1" x14ac:dyDescent="0.2">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s="156"/>
    </row>
    <row r="1778" spans="1:19" s="76" customFormat="1" x14ac:dyDescent="0.2">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s="156"/>
    </row>
    <row r="1779" spans="1:19" s="76" customFormat="1" x14ac:dyDescent="0.2">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s="156"/>
    </row>
    <row r="1780" spans="1:19" x14ac:dyDescent="0.2">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s="156"/>
    </row>
    <row r="1789" spans="1:19" s="76" customFormat="1" x14ac:dyDescent="0.2">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s="156"/>
    </row>
    <row r="1790" spans="1:19" s="76" customFormat="1" x14ac:dyDescent="0.2">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s="156"/>
    </row>
    <row r="1791" spans="1:19" s="76" customFormat="1" x14ac:dyDescent="0.2">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s="156"/>
    </row>
    <row r="1792" spans="1:19" s="76" customFormat="1" x14ac:dyDescent="0.2">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s="156"/>
    </row>
    <row r="1793" spans="1:19" s="76" customFormat="1" x14ac:dyDescent="0.2">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s="156"/>
    </row>
    <row r="1794" spans="1:19" s="76" customFormat="1" x14ac:dyDescent="0.2">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s="156"/>
    </row>
    <row r="1795" spans="1:19" s="76" customFormat="1" x14ac:dyDescent="0.2">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s="156"/>
    </row>
    <row r="1796" spans="1:19" s="76" customFormat="1" x14ac:dyDescent="0.2">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s="156"/>
    </row>
    <row r="1797" spans="1:19" x14ac:dyDescent="0.2">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s="156"/>
    </row>
    <row r="1806" spans="1:19" s="76" customFormat="1" x14ac:dyDescent="0.2">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s="156"/>
    </row>
    <row r="1807" spans="1:19" s="76" customFormat="1" x14ac:dyDescent="0.2">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s="156"/>
    </row>
    <row r="1808" spans="1:19" s="76" customFormat="1" x14ac:dyDescent="0.2">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s="156"/>
    </row>
    <row r="1809" spans="1:19" s="76" customFormat="1" x14ac:dyDescent="0.2">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s="156"/>
    </row>
    <row r="1810" spans="1:19" s="76" customFormat="1" x14ac:dyDescent="0.2">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s="156"/>
    </row>
    <row r="1811" spans="1:19" s="76" customFormat="1" x14ac:dyDescent="0.2">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s="156"/>
    </row>
    <row r="1812" spans="1:19" s="76" customFormat="1" x14ac:dyDescent="0.2">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s="156"/>
    </row>
    <row r="1813" spans="1:19" s="76" customFormat="1" x14ac:dyDescent="0.2">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s="156"/>
    </row>
    <row r="1814" spans="1:19" x14ac:dyDescent="0.2">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s="156"/>
    </row>
    <row r="1823" spans="1:19" s="76" customFormat="1" x14ac:dyDescent="0.2">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s="156"/>
    </row>
    <row r="1824" spans="1:19" s="76" customFormat="1" x14ac:dyDescent="0.2">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s="156"/>
    </row>
    <row r="1825" spans="1:19" s="76" customFormat="1" x14ac:dyDescent="0.2">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s="156"/>
    </row>
    <row r="1826" spans="1:19" s="76" customFormat="1" x14ac:dyDescent="0.2">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s="156"/>
    </row>
    <row r="1827" spans="1:19" s="76" customFormat="1" x14ac:dyDescent="0.2">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s="156"/>
    </row>
    <row r="1828" spans="1:19" s="76" customFormat="1" x14ac:dyDescent="0.2">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s="156"/>
    </row>
    <row r="1829" spans="1:19" s="76" customFormat="1" x14ac:dyDescent="0.2">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s="156"/>
    </row>
    <row r="1830" spans="1:19" s="76" customFormat="1" x14ac:dyDescent="0.2">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s="156"/>
    </row>
    <row r="1831" spans="1:19" x14ac:dyDescent="0.2">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9" x14ac:dyDescent="0.2">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s="218"/>
    </row>
    <row r="1906" spans="1:19" s="143" customFormat="1" x14ac:dyDescent="0.2">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s="218"/>
    </row>
    <row r="1907" spans="1:19" x14ac:dyDescent="0.2">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9" x14ac:dyDescent="0.2">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baseColWidth="10" defaultColWidth="9.1640625" defaultRowHeight="15" x14ac:dyDescent="0.2"/>
  <cols>
    <col min="1" max="1" width="43" customWidth="1"/>
    <col min="2" max="2" width="76.83203125" customWidth="1"/>
  </cols>
  <sheetData>
    <row r="1" spans="1:2" x14ac:dyDescent="0.2">
      <c r="A1" s="266" t="s">
        <v>1054</v>
      </c>
      <c r="B1" s="266"/>
    </row>
    <row r="2" spans="1:2" x14ac:dyDescent="0.2">
      <c r="A2" s="66" t="s">
        <v>1055</v>
      </c>
      <c r="B2" s="66" t="s">
        <v>1056</v>
      </c>
    </row>
    <row r="3" spans="1:2" ht="16" x14ac:dyDescent="0.2">
      <c r="A3" s="67" t="s">
        <v>350</v>
      </c>
      <c r="B3" t="str">
        <f>A3</f>
        <v>million metric tons / year</v>
      </c>
    </row>
    <row r="4" spans="1:2" ht="16" x14ac:dyDescent="0.2">
      <c r="A4" s="67" t="s">
        <v>1645</v>
      </c>
      <c r="B4" t="str">
        <f>A4</f>
        <v>million metric tons</v>
      </c>
    </row>
    <row r="5" spans="1:2" ht="16" x14ac:dyDescent="0.2">
      <c r="A5" s="67" t="s">
        <v>2602</v>
      </c>
      <c r="B5" t="str">
        <f>A5</f>
        <v>g CO2e / 2024 dollar</v>
      </c>
    </row>
    <row r="6" spans="1:2" ht="16" x14ac:dyDescent="0.2">
      <c r="A6" s="68" t="s">
        <v>563</v>
      </c>
      <c r="B6" t="str">
        <f t="shared" ref="B6:B46" si="0">A6</f>
        <v>thousand metric tons / year</v>
      </c>
    </row>
    <row r="7" spans="1:2" ht="16" x14ac:dyDescent="0.2">
      <c r="A7" s="68" t="s">
        <v>2603</v>
      </c>
      <c r="B7" t="str">
        <f>A7</f>
        <v>g CO2 / 2024 dollar</v>
      </c>
    </row>
    <row r="8" spans="1:2" ht="32" x14ac:dyDescent="0.2">
      <c r="A8" s="68" t="s">
        <v>2604</v>
      </c>
      <c r="B8" t="str">
        <f t="shared" si="0"/>
        <v>2024 dollars / metric ton CO2e abated, Annual average abatement (million metric tons CO2e)</v>
      </c>
    </row>
    <row r="9" spans="1:2" ht="16" x14ac:dyDescent="0.2">
      <c r="A9" s="68" t="s">
        <v>2605</v>
      </c>
      <c r="B9" t="str">
        <f t="shared" si="0"/>
        <v>billion 2024 dollars / year</v>
      </c>
    </row>
    <row r="10" spans="1:2" ht="16" x14ac:dyDescent="0.2">
      <c r="A10" s="68" t="s">
        <v>2606</v>
      </c>
      <c r="B10" t="str">
        <f t="shared" si="0"/>
        <v>billion 2024 dollars</v>
      </c>
    </row>
    <row r="11" spans="1:2" ht="16" x14ac:dyDescent="0.2">
      <c r="A11" s="68" t="s">
        <v>1096</v>
      </c>
      <c r="B11" t="str">
        <f t="shared" si="0"/>
        <v>jobs</v>
      </c>
    </row>
    <row r="12" spans="1:2" ht="16" x14ac:dyDescent="0.2">
      <c r="A12" s="68" t="s">
        <v>1138</v>
      </c>
      <c r="B12" t="str">
        <f t="shared" si="0"/>
        <v>incidents / year</v>
      </c>
    </row>
    <row r="13" spans="1:2" ht="16" x14ac:dyDescent="0.2">
      <c r="A13" s="68" t="s">
        <v>1115</v>
      </c>
      <c r="B13" t="str">
        <f t="shared" si="0"/>
        <v>% change</v>
      </c>
    </row>
    <row r="14" spans="1:2" ht="16" x14ac:dyDescent="0.2">
      <c r="A14" s="68" t="s">
        <v>2607</v>
      </c>
      <c r="B14" t="str">
        <f t="shared" si="0"/>
        <v>2024 dollars / employee-year</v>
      </c>
    </row>
    <row r="15" spans="1:2" ht="16" x14ac:dyDescent="0.2">
      <c r="A15" s="68" t="s">
        <v>351</v>
      </c>
      <c r="B15" t="str">
        <f t="shared" si="0"/>
        <v>lives / year</v>
      </c>
    </row>
    <row r="16" spans="1:2" ht="16" x14ac:dyDescent="0.2">
      <c r="A16" s="68" t="s">
        <v>352</v>
      </c>
      <c r="B16" t="str">
        <f t="shared" si="0"/>
        <v>terawatt-hours (TWh) / year</v>
      </c>
    </row>
    <row r="17" spans="1:2" ht="16" x14ac:dyDescent="0.2">
      <c r="A17" s="68" t="s">
        <v>1723</v>
      </c>
      <c r="B17" t="str">
        <f t="shared" si="0"/>
        <v>terawatt-hours (TWh)</v>
      </c>
    </row>
    <row r="18" spans="1:2" ht="16" x14ac:dyDescent="0.2">
      <c r="A18" s="68" t="s">
        <v>1521</v>
      </c>
      <c r="B18" t="str">
        <f t="shared" si="0"/>
        <v>%</v>
      </c>
    </row>
    <row r="19" spans="1:2" ht="16" x14ac:dyDescent="0.2">
      <c r="A19" s="68" t="s">
        <v>1522</v>
      </c>
      <c r="B19" t="str">
        <f t="shared" si="0"/>
        <v>metric tons CO2e / megawatt-hour (MWh)</v>
      </c>
    </row>
    <row r="20" spans="1:2" ht="16" x14ac:dyDescent="0.2">
      <c r="A20" s="68" t="s">
        <v>2608</v>
      </c>
      <c r="B20" t="str">
        <f t="shared" si="0"/>
        <v>kilowatt-hour / 2024 dollar</v>
      </c>
    </row>
    <row r="21" spans="1:2" ht="16" x14ac:dyDescent="0.2">
      <c r="A21" s="68" t="s">
        <v>353</v>
      </c>
      <c r="B21" t="str">
        <f t="shared" si="0"/>
        <v>gigawatts (GW) / year</v>
      </c>
    </row>
    <row r="22" spans="1:2" ht="16" x14ac:dyDescent="0.2">
      <c r="A22" s="68" t="s">
        <v>2609</v>
      </c>
      <c r="B22" t="str">
        <f t="shared" si="0"/>
        <v>2024 dollars / megawatt-hour (MWh)</v>
      </c>
    </row>
    <row r="23" spans="1:2" ht="16" x14ac:dyDescent="0.2">
      <c r="A23" s="68" t="s">
        <v>702</v>
      </c>
      <c r="B23" t="str">
        <f t="shared" si="0"/>
        <v>cubic km / yr</v>
      </c>
    </row>
    <row r="24" spans="1:2" ht="16" x14ac:dyDescent="0.2">
      <c r="A24" s="68" t="s">
        <v>622</v>
      </c>
      <c r="B24" t="str">
        <f t="shared" si="0"/>
        <v>trillion passenger-miles / year</v>
      </c>
    </row>
    <row r="25" spans="1:2" ht="16" x14ac:dyDescent="0.2">
      <c r="A25" s="68" t="s">
        <v>623</v>
      </c>
      <c r="B25" t="str">
        <f t="shared" si="0"/>
        <v>trillion freight ton-miles / year</v>
      </c>
    </row>
    <row r="26" spans="1:2" ht="16" x14ac:dyDescent="0.2">
      <c r="A26" s="68" t="s">
        <v>473</v>
      </c>
      <c r="B26" t="str">
        <f t="shared" si="0"/>
        <v>million vehicles / year</v>
      </c>
    </row>
    <row r="27" spans="1:2" ht="16" x14ac:dyDescent="0.2">
      <c r="A27" s="68" t="s">
        <v>600</v>
      </c>
      <c r="B27" t="str">
        <f t="shared" si="0"/>
        <v>thousand vehicles / year</v>
      </c>
    </row>
    <row r="28" spans="1:2" ht="16" x14ac:dyDescent="0.2">
      <c r="A28" s="68" t="s">
        <v>599</v>
      </c>
      <c r="B28" t="str">
        <f t="shared" si="0"/>
        <v>million vehicles</v>
      </c>
    </row>
    <row r="29" spans="1:2" ht="16" x14ac:dyDescent="0.2">
      <c r="A29" s="68" t="s">
        <v>632</v>
      </c>
      <c r="B29" t="str">
        <f t="shared" si="0"/>
        <v>thousand vehicles</v>
      </c>
    </row>
    <row r="30" spans="1:2" ht="16" x14ac:dyDescent="0.2">
      <c r="A30" s="68" t="s">
        <v>455</v>
      </c>
      <c r="B30" t="str">
        <f t="shared" si="0"/>
        <v>quads / year</v>
      </c>
    </row>
    <row r="31" spans="1:2" ht="16" x14ac:dyDescent="0.2">
      <c r="A31" s="68" t="s">
        <v>2610</v>
      </c>
      <c r="B31" t="str">
        <f>A31</f>
        <v>thousand BTU / 2024 dollar</v>
      </c>
    </row>
    <row r="32" spans="1:2" ht="16" x14ac:dyDescent="0.2">
      <c r="A32" s="68" t="s">
        <v>605</v>
      </c>
      <c r="B32" t="str">
        <f t="shared" si="0"/>
        <v>millions of short tons / year</v>
      </c>
    </row>
    <row r="33" spans="1:2" ht="16" x14ac:dyDescent="0.2">
      <c r="A33" s="68" t="s">
        <v>606</v>
      </c>
      <c r="B33" t="str">
        <f t="shared" si="0"/>
        <v>trillion cubic feet / year</v>
      </c>
    </row>
    <row r="34" spans="1:2" ht="16" x14ac:dyDescent="0.2">
      <c r="A34" s="68" t="s">
        <v>1491</v>
      </c>
      <c r="B34" t="str">
        <f t="shared" si="0"/>
        <v>million barrels of oil / year</v>
      </c>
    </row>
    <row r="35" spans="1:2" ht="16" x14ac:dyDescent="0.2">
      <c r="A35" s="68" t="s">
        <v>874</v>
      </c>
      <c r="B35" t="str">
        <f t="shared" si="0"/>
        <v>million gallons / year</v>
      </c>
    </row>
    <row r="36" spans="1:2" ht="16" x14ac:dyDescent="0.2">
      <c r="A36" s="68" t="s">
        <v>667</v>
      </c>
      <c r="B36" t="str">
        <f t="shared" si="0"/>
        <v>trillion BTU / year</v>
      </c>
    </row>
    <row r="37" spans="1:2" ht="16" x14ac:dyDescent="0.2">
      <c r="A37" s="68" t="s">
        <v>2611</v>
      </c>
      <c r="B37" t="str">
        <f t="shared" si="0"/>
        <v>2024 dollars / short ton</v>
      </c>
    </row>
    <row r="38" spans="1:2" ht="16" x14ac:dyDescent="0.2">
      <c r="A38" s="68" t="s">
        <v>2612</v>
      </c>
      <c r="B38" t="str">
        <f t="shared" si="0"/>
        <v>2024 dollars / thousand cubic feet</v>
      </c>
    </row>
    <row r="39" spans="1:2" ht="16" x14ac:dyDescent="0.2">
      <c r="A39" s="68" t="s">
        <v>2613</v>
      </c>
      <c r="B39" t="str">
        <f t="shared" si="0"/>
        <v>2024 dollars / gallon</v>
      </c>
    </row>
    <row r="40" spans="1:2" ht="16" x14ac:dyDescent="0.2">
      <c r="A40" s="68" t="s">
        <v>2614</v>
      </c>
      <c r="B40" t="str">
        <f t="shared" si="0"/>
        <v>2024 dollars / barrel of oil</v>
      </c>
    </row>
    <row r="41" spans="1:2" ht="16" x14ac:dyDescent="0.2">
      <c r="A41" s="68" t="s">
        <v>2615</v>
      </c>
      <c r="B41" t="str">
        <f t="shared" si="0"/>
        <v>2024 dollars / kg</v>
      </c>
    </row>
    <row r="42" spans="1:2" ht="16" x14ac:dyDescent="0.2">
      <c r="A42" s="68" t="s">
        <v>2616</v>
      </c>
      <c r="B42" t="str">
        <f t="shared" si="0"/>
        <v>2024 dollars / kilowatt-hour (kWh)</v>
      </c>
    </row>
    <row r="43" spans="1:2" ht="16" x14ac:dyDescent="0.2">
      <c r="A43" s="68" t="s">
        <v>2609</v>
      </c>
      <c r="B43" t="str">
        <f t="shared" ref="B43" si="1">A43</f>
        <v>2024 dollars / megawatt-hour (MWh)</v>
      </c>
    </row>
    <row r="44" spans="1:2" ht="32" x14ac:dyDescent="0.2">
      <c r="A44" s="68" t="s">
        <v>1480</v>
      </c>
      <c r="B44" t="str">
        <f t="shared" si="0"/>
        <v>cost of eqpt. to capture 1 metric ton CO2e/yr (2020 dollars)</v>
      </c>
    </row>
    <row r="45" spans="1:2" ht="16" x14ac:dyDescent="0.2">
      <c r="A45" s="68" t="s">
        <v>2617</v>
      </c>
      <c r="B45" t="str">
        <f t="shared" si="0"/>
        <v>million 2024 dollars / megawatt (MW)</v>
      </c>
    </row>
    <row r="46" spans="1:2" ht="16" x14ac:dyDescent="0.2">
      <c r="A46" s="68" t="s">
        <v>2618</v>
      </c>
      <c r="B46" t="str">
        <f t="shared" si="0"/>
        <v>cost of eqpt. to produce 1 kg H2/yr (2024 dollars)</v>
      </c>
    </row>
    <row r="48" spans="1:2" x14ac:dyDescent="0.2">
      <c r="A48" s="266" t="s">
        <v>1058</v>
      </c>
      <c r="B48" s="266"/>
    </row>
    <row r="49" spans="1:2" x14ac:dyDescent="0.2">
      <c r="A49" s="66" t="s">
        <v>1055</v>
      </c>
      <c r="B49" s="66" t="s">
        <v>1056</v>
      </c>
    </row>
    <row r="50" spans="1:2" x14ac:dyDescent="0.2">
      <c r="A50" s="38" t="s">
        <v>137</v>
      </c>
      <c r="B50" t="str">
        <f t="shared" ref="B50:B51" si="2">A50</f>
        <v>$/metric ton CO2e</v>
      </c>
    </row>
    <row r="51" spans="1:2" x14ac:dyDescent="0.2">
      <c r="A51" s="38" t="s">
        <v>139</v>
      </c>
      <c r="B51" t="str">
        <f t="shared" si="2"/>
        <v>$/MWh</v>
      </c>
    </row>
    <row r="62" spans="1:2" x14ac:dyDescent="0.2">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baseColWidth="10" defaultColWidth="9.1640625" defaultRowHeight="15" x14ac:dyDescent="0.2"/>
  <cols>
    <col min="1" max="1" width="37.5" customWidth="1"/>
    <col min="2" max="2" width="27.5" customWidth="1"/>
    <col min="3" max="3" width="9" customWidth="1"/>
    <col min="4" max="6" width="9.5" customWidth="1"/>
    <col min="7" max="7" width="50.5" customWidth="1"/>
    <col min="8" max="8" width="26.5" customWidth="1"/>
    <col min="9" max="10" width="34.5" customWidth="1"/>
  </cols>
  <sheetData>
    <row r="1" spans="1:10" s="4" customFormat="1" x14ac:dyDescent="0.2">
      <c r="A1" s="139" t="s">
        <v>554</v>
      </c>
      <c r="B1" s="140" t="s">
        <v>555</v>
      </c>
      <c r="C1" s="141" t="s">
        <v>1057</v>
      </c>
      <c r="D1" s="140" t="s">
        <v>60</v>
      </c>
      <c r="E1" s="140" t="s">
        <v>62</v>
      </c>
      <c r="F1" s="140" t="s">
        <v>437</v>
      </c>
      <c r="G1" s="140" t="s">
        <v>61</v>
      </c>
      <c r="H1" s="140" t="s">
        <v>564</v>
      </c>
      <c r="I1" s="142" t="s">
        <v>301</v>
      </c>
      <c r="J1" s="98" t="s">
        <v>1733</v>
      </c>
    </row>
    <row r="2" spans="1:10" x14ac:dyDescent="0.2">
      <c r="A2" s="218" t="s">
        <v>569</v>
      </c>
      <c r="B2" s="58" t="s">
        <v>571</v>
      </c>
      <c r="C2" s="219">
        <v>1</v>
      </c>
      <c r="D2" s="218" t="s">
        <v>63</v>
      </c>
      <c r="E2" s="218" t="s">
        <v>64</v>
      </c>
      <c r="F2" s="58" t="str">
        <f>UnitControlCenter!$B$3</f>
        <v>million metric tons / year</v>
      </c>
      <c r="G2" s="58" t="s">
        <v>553</v>
      </c>
      <c r="H2" s="58"/>
      <c r="I2" s="58"/>
      <c r="J2" s="58" t="s">
        <v>1739</v>
      </c>
    </row>
    <row r="3" spans="1:10" x14ac:dyDescent="0.2">
      <c r="A3" s="218" t="s">
        <v>569</v>
      </c>
      <c r="B3" s="58" t="s">
        <v>570</v>
      </c>
      <c r="C3" s="158">
        <v>1</v>
      </c>
      <c r="D3" s="58" t="s">
        <v>63</v>
      </c>
      <c r="E3" s="58" t="s">
        <v>64</v>
      </c>
      <c r="F3" s="58" t="str">
        <f>UnitControlCenter!$B$3</f>
        <v>million metric tons / year</v>
      </c>
      <c r="G3" s="58" t="s">
        <v>173</v>
      </c>
      <c r="H3" s="58"/>
      <c r="I3" s="58"/>
      <c r="J3" s="58"/>
    </row>
    <row r="4" spans="1:10" x14ac:dyDescent="0.2">
      <c r="A4" s="143" t="s">
        <v>569</v>
      </c>
      <c r="B4" t="s">
        <v>1644</v>
      </c>
      <c r="C4" s="80">
        <v>1</v>
      </c>
      <c r="D4" s="143" t="s">
        <v>63</v>
      </c>
      <c r="E4" s="143" t="s">
        <v>64</v>
      </c>
      <c r="F4" t="str">
        <f>UnitControlCenter!B4</f>
        <v>million metric tons</v>
      </c>
      <c r="G4" t="s">
        <v>1647</v>
      </c>
    </row>
    <row r="5" spans="1:10" x14ac:dyDescent="0.2">
      <c r="A5" s="143" t="s">
        <v>569</v>
      </c>
      <c r="B5" t="s">
        <v>1643</v>
      </c>
      <c r="C5" s="15">
        <v>1</v>
      </c>
      <c r="D5" t="s">
        <v>63</v>
      </c>
      <c r="E5" t="s">
        <v>64</v>
      </c>
      <c r="F5" t="str">
        <f>UnitControlCenter!B4</f>
        <v>million metric tons</v>
      </c>
      <c r="G5" t="s">
        <v>1646</v>
      </c>
    </row>
    <row r="6" spans="1:10" x14ac:dyDescent="0.2">
      <c r="A6" s="143" t="s">
        <v>569</v>
      </c>
      <c r="B6" s="143" t="s">
        <v>572</v>
      </c>
      <c r="C6" s="15">
        <v>1</v>
      </c>
      <c r="D6" t="s">
        <v>65</v>
      </c>
      <c r="E6" t="s">
        <v>66</v>
      </c>
      <c r="F6" t="str">
        <f>UnitControlCenter!$B$3</f>
        <v>million metric tons / year</v>
      </c>
      <c r="G6" t="s">
        <v>1035</v>
      </c>
      <c r="H6" t="s">
        <v>1036</v>
      </c>
      <c r="I6" t="s">
        <v>1037</v>
      </c>
    </row>
    <row r="7" spans="1:10" x14ac:dyDescent="0.2">
      <c r="A7" s="143" t="s">
        <v>569</v>
      </c>
      <c r="B7" s="143" t="s">
        <v>573</v>
      </c>
      <c r="C7" s="15">
        <v>1</v>
      </c>
      <c r="D7" t="s">
        <v>65</v>
      </c>
      <c r="E7" t="s">
        <v>66</v>
      </c>
      <c r="F7" t="str">
        <f>UnitControlCenter!$B$3</f>
        <v>million metric tons / year</v>
      </c>
      <c r="G7" t="s">
        <v>1038</v>
      </c>
      <c r="H7" t="s">
        <v>1039</v>
      </c>
      <c r="I7" t="s">
        <v>1040</v>
      </c>
    </row>
    <row r="8" spans="1:10" x14ac:dyDescent="0.2">
      <c r="A8" s="143" t="s">
        <v>569</v>
      </c>
      <c r="B8" s="143" t="s">
        <v>574</v>
      </c>
      <c r="C8" s="15">
        <v>1</v>
      </c>
      <c r="D8" t="s">
        <v>65</v>
      </c>
      <c r="E8" t="s">
        <v>66</v>
      </c>
      <c r="F8" t="str">
        <f>UnitControlCenter!$B$3</f>
        <v>million metric tons / year</v>
      </c>
      <c r="G8" t="s">
        <v>842</v>
      </c>
      <c r="H8" t="s">
        <v>843</v>
      </c>
      <c r="I8" t="s">
        <v>844</v>
      </c>
    </row>
    <row r="9" spans="1:10" x14ac:dyDescent="0.2">
      <c r="A9" s="143" t="s">
        <v>569</v>
      </c>
      <c r="B9" s="143" t="s">
        <v>1106</v>
      </c>
      <c r="C9" s="15">
        <v>0</v>
      </c>
      <c r="D9" t="s">
        <v>63</v>
      </c>
      <c r="E9" t="s">
        <v>64</v>
      </c>
      <c r="F9" t="str">
        <f>UnitControlCenter!$B$5</f>
        <v>g CO2e / 2024 dollar</v>
      </c>
      <c r="G9" t="s">
        <v>1060</v>
      </c>
    </row>
    <row r="10" spans="1:10" x14ac:dyDescent="0.2">
      <c r="A10" s="143" t="s">
        <v>569</v>
      </c>
      <c r="B10" s="143" t="s">
        <v>131</v>
      </c>
      <c r="C10" s="15">
        <v>1</v>
      </c>
      <c r="D10" t="s">
        <v>63</v>
      </c>
      <c r="E10" t="s">
        <v>64</v>
      </c>
      <c r="F10" t="str">
        <f>UnitControlCenter!$B$3</f>
        <v>million metric tons / year</v>
      </c>
      <c r="G10" t="s">
        <v>672</v>
      </c>
    </row>
    <row r="11" spans="1:10" x14ac:dyDescent="0.2">
      <c r="A11" s="143" t="s">
        <v>569</v>
      </c>
      <c r="B11" s="143" t="s">
        <v>670</v>
      </c>
      <c r="C11" s="15">
        <v>1</v>
      </c>
      <c r="D11" t="s">
        <v>63</v>
      </c>
      <c r="E11" t="s">
        <v>64</v>
      </c>
      <c r="F11" t="str">
        <f>UnitControlCenter!$B$3</f>
        <v>million metric tons / year</v>
      </c>
      <c r="G11" t="s">
        <v>673</v>
      </c>
    </row>
    <row r="12" spans="1:10" x14ac:dyDescent="0.2">
      <c r="A12" s="143" t="s">
        <v>569</v>
      </c>
      <c r="B12" s="143" t="s">
        <v>728</v>
      </c>
      <c r="C12" s="15">
        <v>1</v>
      </c>
      <c r="D12" t="s">
        <v>63</v>
      </c>
      <c r="E12" t="s">
        <v>64</v>
      </c>
      <c r="F12" t="str">
        <f>UnitControlCenter!$B$3</f>
        <v>million metric tons / year</v>
      </c>
      <c r="G12" t="s">
        <v>736</v>
      </c>
    </row>
    <row r="13" spans="1:10" x14ac:dyDescent="0.2">
      <c r="A13" s="143" t="s">
        <v>569</v>
      </c>
      <c r="B13" s="143" t="s">
        <v>93</v>
      </c>
      <c r="C13" s="15">
        <v>1</v>
      </c>
      <c r="D13" t="s">
        <v>63</v>
      </c>
      <c r="E13" t="s">
        <v>64</v>
      </c>
      <c r="F13" t="str">
        <f>UnitControlCenter!$B$3</f>
        <v>million metric tons / year</v>
      </c>
      <c r="G13" t="s">
        <v>674</v>
      </c>
    </row>
    <row r="14" spans="1:10" x14ac:dyDescent="0.2">
      <c r="A14" s="143" t="s">
        <v>569</v>
      </c>
      <c r="B14" s="143" t="s">
        <v>9</v>
      </c>
      <c r="C14" s="15">
        <v>1</v>
      </c>
      <c r="D14" t="s">
        <v>63</v>
      </c>
      <c r="E14" t="s">
        <v>64</v>
      </c>
      <c r="F14" t="str">
        <f>UnitControlCenter!$B$3</f>
        <v>million metric tons / year</v>
      </c>
      <c r="G14" t="s">
        <v>693</v>
      </c>
    </row>
    <row r="15" spans="1:10" x14ac:dyDescent="0.2">
      <c r="A15" s="143" t="s">
        <v>569</v>
      </c>
      <c r="B15" s="143" t="s">
        <v>671</v>
      </c>
      <c r="C15" s="15">
        <v>1</v>
      </c>
      <c r="D15" t="s">
        <v>63</v>
      </c>
      <c r="E15" t="s">
        <v>64</v>
      </c>
      <c r="F15" t="str">
        <f>UnitControlCenter!$B$3</f>
        <v>million metric tons / year</v>
      </c>
      <c r="G15" t="s">
        <v>675</v>
      </c>
    </row>
    <row r="16" spans="1:10" x14ac:dyDescent="0.2">
      <c r="A16" s="143" t="s">
        <v>569</v>
      </c>
      <c r="B16" s="143" t="s">
        <v>4</v>
      </c>
      <c r="C16" s="15">
        <v>1</v>
      </c>
      <c r="D16" t="s">
        <v>63</v>
      </c>
      <c r="E16" t="s">
        <v>64</v>
      </c>
      <c r="F16" t="str">
        <f>UnitControlCenter!$B$3</f>
        <v>million metric tons / year</v>
      </c>
      <c r="G16" t="s">
        <v>676</v>
      </c>
    </row>
    <row r="17" spans="1:10" x14ac:dyDescent="0.2">
      <c r="A17" s="143" t="s">
        <v>569</v>
      </c>
      <c r="B17" s="143" t="s">
        <v>680</v>
      </c>
      <c r="C17" s="15">
        <v>1</v>
      </c>
      <c r="D17" t="s">
        <v>63</v>
      </c>
      <c r="E17" t="s">
        <v>64</v>
      </c>
      <c r="F17" t="str">
        <f>UnitControlCenter!$B$3</f>
        <v>million metric tons / year</v>
      </c>
      <c r="G17" t="s">
        <v>677</v>
      </c>
    </row>
    <row r="18" spans="1:10" ht="16" thickBot="1" x14ac:dyDescent="0.25">
      <c r="A18" s="144" t="s">
        <v>569</v>
      </c>
      <c r="B18" s="144" t="s">
        <v>1836</v>
      </c>
      <c r="C18" s="145">
        <v>1</v>
      </c>
      <c r="D18" s="146" t="s">
        <v>65</v>
      </c>
      <c r="E18" s="146" t="s">
        <v>66</v>
      </c>
      <c r="F18" s="146" t="s">
        <v>350</v>
      </c>
      <c r="G18" s="146" t="s">
        <v>1837</v>
      </c>
      <c r="H18" s="146" t="s">
        <v>1869</v>
      </c>
      <c r="I18" s="146" t="s">
        <v>1838</v>
      </c>
      <c r="J18" s="146"/>
    </row>
    <row r="19" spans="1:10" x14ac:dyDescent="0.2">
      <c r="A19" s="143" t="s">
        <v>575</v>
      </c>
      <c r="B19" s="143" t="s">
        <v>479</v>
      </c>
      <c r="C19" s="15">
        <v>1</v>
      </c>
      <c r="D19" t="s">
        <v>65</v>
      </c>
      <c r="E19" t="s">
        <v>66</v>
      </c>
      <c r="F19" t="str">
        <f>UnitControlCenter!$B$3</f>
        <v>million metric tons / year</v>
      </c>
      <c r="G19" t="s">
        <v>1496</v>
      </c>
      <c r="H19" t="s">
        <v>1036</v>
      </c>
      <c r="I19" t="s">
        <v>1037</v>
      </c>
    </row>
    <row r="20" spans="1:10" x14ac:dyDescent="0.2">
      <c r="A20" s="143" t="s">
        <v>575</v>
      </c>
      <c r="B20" s="143" t="s">
        <v>487</v>
      </c>
      <c r="C20" s="15">
        <v>1</v>
      </c>
      <c r="D20" t="s">
        <v>65</v>
      </c>
      <c r="E20" t="s">
        <v>66</v>
      </c>
      <c r="F20" t="str">
        <f>UnitControlCenter!$B$3</f>
        <v>million metric tons / year</v>
      </c>
      <c r="G20" t="s">
        <v>1508</v>
      </c>
      <c r="H20" t="s">
        <v>1036</v>
      </c>
      <c r="I20" t="s">
        <v>1497</v>
      </c>
    </row>
    <row r="21" spans="1:10" x14ac:dyDescent="0.2">
      <c r="A21" s="143" t="s">
        <v>575</v>
      </c>
      <c r="B21" s="143" t="s">
        <v>488</v>
      </c>
      <c r="C21" s="15">
        <v>1</v>
      </c>
      <c r="D21" t="s">
        <v>65</v>
      </c>
      <c r="E21" t="s">
        <v>66</v>
      </c>
      <c r="F21" t="str">
        <f>UnitControlCenter!$B$3</f>
        <v>million metric tons / year</v>
      </c>
      <c r="G21" t="s">
        <v>1509</v>
      </c>
      <c r="H21" t="s">
        <v>1036</v>
      </c>
      <c r="I21" t="s">
        <v>1498</v>
      </c>
    </row>
    <row r="22" spans="1:10" x14ac:dyDescent="0.2">
      <c r="A22" s="143" t="s">
        <v>575</v>
      </c>
      <c r="B22" s="143" t="s">
        <v>562</v>
      </c>
      <c r="C22" s="15">
        <v>1</v>
      </c>
      <c r="D22" t="s">
        <v>65</v>
      </c>
      <c r="E22" t="s">
        <v>66</v>
      </c>
      <c r="F22" t="str">
        <f>UnitControlCenter!$B$3</f>
        <v>million metric tons / year</v>
      </c>
      <c r="G22" t="s">
        <v>1510</v>
      </c>
      <c r="H22" t="s">
        <v>1036</v>
      </c>
      <c r="I22" t="s">
        <v>1499</v>
      </c>
    </row>
    <row r="23" spans="1:10" x14ac:dyDescent="0.2">
      <c r="A23" s="143" t="s">
        <v>575</v>
      </c>
      <c r="B23" s="143" t="s">
        <v>561</v>
      </c>
      <c r="C23" s="15">
        <v>1</v>
      </c>
      <c r="D23" t="s">
        <v>65</v>
      </c>
      <c r="E23" t="s">
        <v>66</v>
      </c>
      <c r="F23" t="str">
        <f>UnitControlCenter!$B$6</f>
        <v>thousand metric tons / year</v>
      </c>
      <c r="G23" t="s">
        <v>1511</v>
      </c>
      <c r="H23" t="s">
        <v>1036</v>
      </c>
      <c r="I23" t="s">
        <v>1500</v>
      </c>
    </row>
    <row r="24" spans="1:10" x14ac:dyDescent="0.2">
      <c r="A24" s="143" t="s">
        <v>575</v>
      </c>
      <c r="B24" s="143" t="s">
        <v>482</v>
      </c>
      <c r="C24" s="15">
        <v>1</v>
      </c>
      <c r="D24" t="s">
        <v>65</v>
      </c>
      <c r="E24" t="s">
        <v>66</v>
      </c>
      <c r="F24" t="str">
        <f>UnitControlCenter!$B$6</f>
        <v>thousand metric tons / year</v>
      </c>
      <c r="G24" t="s">
        <v>1512</v>
      </c>
      <c r="H24" t="s">
        <v>1036</v>
      </c>
      <c r="I24" t="s">
        <v>1501</v>
      </c>
    </row>
    <row r="25" spans="1:10" x14ac:dyDescent="0.2">
      <c r="A25" s="143" t="s">
        <v>575</v>
      </c>
      <c r="B25" s="143" t="s">
        <v>485</v>
      </c>
      <c r="C25" s="15">
        <v>1</v>
      </c>
      <c r="D25" t="s">
        <v>65</v>
      </c>
      <c r="E25" t="s">
        <v>66</v>
      </c>
      <c r="F25" t="str">
        <f>UnitControlCenter!$B$6</f>
        <v>thousand metric tons / year</v>
      </c>
      <c r="G25" t="s">
        <v>1513</v>
      </c>
      <c r="H25" t="s">
        <v>1036</v>
      </c>
      <c r="I25" t="s">
        <v>1502</v>
      </c>
    </row>
    <row r="26" spans="1:10" x14ac:dyDescent="0.2">
      <c r="A26" s="143" t="s">
        <v>575</v>
      </c>
      <c r="B26" s="143" t="s">
        <v>486</v>
      </c>
      <c r="C26" s="15">
        <v>1</v>
      </c>
      <c r="D26" t="s">
        <v>65</v>
      </c>
      <c r="E26" t="s">
        <v>66</v>
      </c>
      <c r="F26" t="str">
        <f>UnitControlCenter!$B$6</f>
        <v>thousand metric tons / year</v>
      </c>
      <c r="G26" t="s">
        <v>1514</v>
      </c>
      <c r="H26" t="s">
        <v>1036</v>
      </c>
      <c r="I26" t="s">
        <v>1503</v>
      </c>
    </row>
    <row r="27" spans="1:10" x14ac:dyDescent="0.2">
      <c r="A27" s="143" t="s">
        <v>575</v>
      </c>
      <c r="B27" s="143" t="s">
        <v>481</v>
      </c>
      <c r="C27" s="15">
        <v>1</v>
      </c>
      <c r="D27" t="s">
        <v>65</v>
      </c>
      <c r="E27" t="s">
        <v>66</v>
      </c>
      <c r="F27" t="str">
        <f>UnitControlCenter!$B$3</f>
        <v>million metric tons / year</v>
      </c>
      <c r="G27" t="s">
        <v>1515</v>
      </c>
      <c r="H27" t="s">
        <v>1036</v>
      </c>
      <c r="I27" t="s">
        <v>1504</v>
      </c>
    </row>
    <row r="28" spans="1:10" x14ac:dyDescent="0.2">
      <c r="A28" s="143" t="s">
        <v>575</v>
      </c>
      <c r="B28" s="143" t="s">
        <v>480</v>
      </c>
      <c r="C28" s="15">
        <v>1</v>
      </c>
      <c r="D28" t="s">
        <v>65</v>
      </c>
      <c r="E28" t="s">
        <v>66</v>
      </c>
      <c r="F28" t="str">
        <f>UnitControlCenter!$B$6</f>
        <v>thousand metric tons / year</v>
      </c>
      <c r="G28" t="s">
        <v>1516</v>
      </c>
      <c r="H28" t="s">
        <v>1036</v>
      </c>
      <c r="I28" t="s">
        <v>1505</v>
      </c>
    </row>
    <row r="29" spans="1:10" x14ac:dyDescent="0.2">
      <c r="A29" s="143" t="s">
        <v>575</v>
      </c>
      <c r="B29" s="143" t="s">
        <v>484</v>
      </c>
      <c r="C29" s="15">
        <v>1</v>
      </c>
      <c r="D29" t="s">
        <v>65</v>
      </c>
      <c r="E29" t="s">
        <v>66</v>
      </c>
      <c r="F29" t="str">
        <f>UnitControlCenter!$B$3</f>
        <v>million metric tons / year</v>
      </c>
      <c r="G29" t="s">
        <v>1517</v>
      </c>
      <c r="H29" t="s">
        <v>1036</v>
      </c>
      <c r="I29" t="s">
        <v>1506</v>
      </c>
    </row>
    <row r="30" spans="1:10" ht="16" thickBot="1" x14ac:dyDescent="0.25">
      <c r="A30" s="144" t="s">
        <v>575</v>
      </c>
      <c r="B30" s="144" t="s">
        <v>474</v>
      </c>
      <c r="C30" s="145">
        <v>1</v>
      </c>
      <c r="D30" t="s">
        <v>65</v>
      </c>
      <c r="E30" t="s">
        <v>66</v>
      </c>
      <c r="F30" s="146" t="str">
        <f>UnitControlCenter!$B$3</f>
        <v>million metric tons / year</v>
      </c>
      <c r="G30" t="s">
        <v>1518</v>
      </c>
      <c r="H30" t="s">
        <v>1036</v>
      </c>
      <c r="I30" t="s">
        <v>1507</v>
      </c>
    </row>
    <row r="31" spans="1:10" x14ac:dyDescent="0.2">
      <c r="A31" s="143" t="s">
        <v>576</v>
      </c>
      <c r="B31" s="143" t="s">
        <v>572</v>
      </c>
      <c r="C31" s="15">
        <v>1</v>
      </c>
      <c r="D31" t="s">
        <v>65</v>
      </c>
      <c r="E31" t="s">
        <v>66</v>
      </c>
      <c r="F31" t="str">
        <f>UnitControlCenter!$B$3</f>
        <v>million metric tons / year</v>
      </c>
      <c r="G31" t="s">
        <v>1118</v>
      </c>
      <c r="H31" t="s">
        <v>1119</v>
      </c>
      <c r="I31" t="s">
        <v>1120</v>
      </c>
    </row>
    <row r="32" spans="1:10" x14ac:dyDescent="0.2">
      <c r="A32" s="143" t="s">
        <v>576</v>
      </c>
      <c r="B32" s="143" t="s">
        <v>737</v>
      </c>
      <c r="C32" s="15">
        <v>1</v>
      </c>
      <c r="D32" t="s">
        <v>65</v>
      </c>
      <c r="E32" t="s">
        <v>66</v>
      </c>
      <c r="F32" t="str">
        <f>UnitControlCenter!$B$3</f>
        <v>million metric tons / year</v>
      </c>
      <c r="G32" t="s">
        <v>1121</v>
      </c>
      <c r="H32" t="s">
        <v>1122</v>
      </c>
      <c r="I32" t="s">
        <v>1123</v>
      </c>
    </row>
    <row r="33" spans="1:10" x14ac:dyDescent="0.2">
      <c r="A33" s="143" t="s">
        <v>576</v>
      </c>
      <c r="B33" s="143" t="s">
        <v>577</v>
      </c>
      <c r="C33" s="15">
        <v>1</v>
      </c>
      <c r="D33" t="s">
        <v>65</v>
      </c>
      <c r="E33" t="s">
        <v>66</v>
      </c>
      <c r="F33" t="str">
        <f>UnitControlCenter!$B$3</f>
        <v>million metric tons / year</v>
      </c>
      <c r="G33" t="s">
        <v>1124</v>
      </c>
      <c r="H33" t="s">
        <v>1125</v>
      </c>
      <c r="I33" t="s">
        <v>1126</v>
      </c>
    </row>
    <row r="34" spans="1:10" ht="16" thickBot="1" x14ac:dyDescent="0.25">
      <c r="A34" s="144" t="s">
        <v>576</v>
      </c>
      <c r="B34" s="144" t="s">
        <v>1106</v>
      </c>
      <c r="C34" s="145">
        <v>0</v>
      </c>
      <c r="D34" s="146" t="s">
        <v>63</v>
      </c>
      <c r="E34" s="146" t="s">
        <v>64</v>
      </c>
      <c r="F34" s="146" t="str">
        <f>UnitControlCenter!$B$7</f>
        <v>g CO2 / 2024 dollar</v>
      </c>
      <c r="G34" s="146" t="s">
        <v>1059</v>
      </c>
      <c r="H34" s="146"/>
      <c r="I34" s="146"/>
      <c r="J34" s="146"/>
    </row>
    <row r="35" spans="1:10" x14ac:dyDescent="0.2">
      <c r="A35" s="143" t="s">
        <v>968</v>
      </c>
      <c r="B35" s="143" t="s">
        <v>807</v>
      </c>
      <c r="C35" s="15">
        <v>1</v>
      </c>
      <c r="D35" t="s">
        <v>63</v>
      </c>
      <c r="E35" t="s">
        <v>1211</v>
      </c>
      <c r="F35" t="str">
        <f>UnitControlCenter!$B$3</f>
        <v>million metric tons / year</v>
      </c>
      <c r="G35" t="s">
        <v>1254</v>
      </c>
    </row>
    <row r="36" spans="1:10" x14ac:dyDescent="0.2">
      <c r="A36" s="143" t="s">
        <v>968</v>
      </c>
      <c r="B36" s="143" t="s">
        <v>131</v>
      </c>
      <c r="C36" s="15">
        <v>1</v>
      </c>
      <c r="D36" t="s">
        <v>63</v>
      </c>
      <c r="E36" t="s">
        <v>1211</v>
      </c>
      <c r="F36" t="str">
        <f>UnitControlCenter!$B$3</f>
        <v>million metric tons / year</v>
      </c>
      <c r="G36" t="s">
        <v>672</v>
      </c>
    </row>
    <row r="37" spans="1:10" x14ac:dyDescent="0.2">
      <c r="A37" s="143" t="s">
        <v>968</v>
      </c>
      <c r="B37" s="143" t="s">
        <v>670</v>
      </c>
      <c r="C37" s="15">
        <v>1</v>
      </c>
      <c r="D37" t="s">
        <v>63</v>
      </c>
      <c r="E37" t="s">
        <v>1211</v>
      </c>
      <c r="F37" t="str">
        <f>UnitControlCenter!$B$3</f>
        <v>million metric tons / year</v>
      </c>
      <c r="G37" t="s">
        <v>673</v>
      </c>
    </row>
    <row r="38" spans="1:10" x14ac:dyDescent="0.2">
      <c r="A38" s="143" t="s">
        <v>968</v>
      </c>
      <c r="B38" s="143" t="s">
        <v>728</v>
      </c>
      <c r="C38" s="15">
        <v>1</v>
      </c>
      <c r="D38" t="s">
        <v>63</v>
      </c>
      <c r="E38" t="s">
        <v>1211</v>
      </c>
      <c r="F38" t="str">
        <f>UnitControlCenter!$B$3</f>
        <v>million metric tons / year</v>
      </c>
      <c r="G38" t="s">
        <v>736</v>
      </c>
    </row>
    <row r="39" spans="1:10" x14ac:dyDescent="0.2">
      <c r="A39" s="143" t="s">
        <v>968</v>
      </c>
      <c r="B39" s="143" t="s">
        <v>93</v>
      </c>
      <c r="C39" s="15">
        <v>1</v>
      </c>
      <c r="D39" t="s">
        <v>63</v>
      </c>
      <c r="E39" t="s">
        <v>1211</v>
      </c>
      <c r="F39" t="str">
        <f>UnitControlCenter!$B$3</f>
        <v>million metric tons / year</v>
      </c>
      <c r="G39" t="s">
        <v>674</v>
      </c>
    </row>
    <row r="40" spans="1:10" x14ac:dyDescent="0.2">
      <c r="A40" s="143" t="s">
        <v>968</v>
      </c>
      <c r="B40" s="143" t="s">
        <v>9</v>
      </c>
      <c r="C40" s="15">
        <v>1</v>
      </c>
      <c r="D40" t="s">
        <v>63</v>
      </c>
      <c r="E40" t="s">
        <v>1211</v>
      </c>
      <c r="F40" t="str">
        <f>UnitControlCenter!$B$3</f>
        <v>million metric tons / year</v>
      </c>
      <c r="G40" t="s">
        <v>1255</v>
      </c>
    </row>
    <row r="41" spans="1:10" ht="16" thickBot="1" x14ac:dyDescent="0.25">
      <c r="A41" s="144" t="s">
        <v>968</v>
      </c>
      <c r="B41" s="144" t="s">
        <v>4</v>
      </c>
      <c r="C41" s="145">
        <v>1</v>
      </c>
      <c r="D41" s="146" t="s">
        <v>63</v>
      </c>
      <c r="E41" s="146" t="s">
        <v>1211</v>
      </c>
      <c r="F41" s="146" t="str">
        <f>UnitControlCenter!$B$3</f>
        <v>million metric tons / year</v>
      </c>
      <c r="G41" s="146" t="s">
        <v>676</v>
      </c>
      <c r="H41" s="146"/>
      <c r="I41" s="146"/>
      <c r="J41" s="146"/>
    </row>
    <row r="42" spans="1:10" x14ac:dyDescent="0.2">
      <c r="A42" s="143" t="s">
        <v>354</v>
      </c>
      <c r="B42" s="143" t="s">
        <v>1178</v>
      </c>
      <c r="C42" s="15">
        <v>1</v>
      </c>
      <c r="D42" t="s">
        <v>65</v>
      </c>
      <c r="E42" t="s">
        <v>436</v>
      </c>
      <c r="F42" t="str">
        <f>UnitControlCenter!$B$8</f>
        <v>2024 dollars / metric ton CO2e abated, Annual average abatement (million metric tons CO2e)</v>
      </c>
      <c r="G42" t="s">
        <v>1256</v>
      </c>
    </row>
    <row r="43" spans="1:10" ht="16" thickBot="1" x14ac:dyDescent="0.25">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
      <c r="A44" s="143" t="s">
        <v>578</v>
      </c>
      <c r="B44" s="143" t="s">
        <v>1182</v>
      </c>
      <c r="C44" s="15">
        <v>1</v>
      </c>
      <c r="D44" t="s">
        <v>65</v>
      </c>
      <c r="E44" t="s">
        <v>64</v>
      </c>
      <c r="F44" t="str">
        <f>UnitControlCenter!$B$9</f>
        <v>billion 2024 dollars / year</v>
      </c>
      <c r="G44" t="s">
        <v>1180</v>
      </c>
      <c r="H44" t="s">
        <v>656</v>
      </c>
      <c r="I44" t="s">
        <v>640</v>
      </c>
    </row>
    <row r="45" spans="1:10" x14ac:dyDescent="0.2">
      <c r="A45" s="143" t="s">
        <v>578</v>
      </c>
      <c r="B45" s="147" t="s">
        <v>987</v>
      </c>
      <c r="C45" s="15">
        <v>1</v>
      </c>
      <c r="D45" t="s">
        <v>63</v>
      </c>
      <c r="E45" t="s">
        <v>64</v>
      </c>
      <c r="F45" t="str">
        <f>UnitControlCenter!$B$9</f>
        <v>billion 2024 dollars / year</v>
      </c>
      <c r="G45" t="s">
        <v>981</v>
      </c>
    </row>
    <row r="46" spans="1:10" x14ac:dyDescent="0.2">
      <c r="A46" s="143" t="s">
        <v>578</v>
      </c>
      <c r="B46" s="143" t="s">
        <v>1169</v>
      </c>
      <c r="C46" s="15">
        <v>1</v>
      </c>
      <c r="D46" t="s">
        <v>65</v>
      </c>
      <c r="E46" t="s">
        <v>66</v>
      </c>
      <c r="F46" t="str">
        <f>UnitControlCenter!$B$9</f>
        <v>billion 2024 dollars / year</v>
      </c>
      <c r="G46" t="s">
        <v>1170</v>
      </c>
      <c r="H46" t="s">
        <v>1171</v>
      </c>
      <c r="I46" t="s">
        <v>1172</v>
      </c>
    </row>
    <row r="47" spans="1:10" x14ac:dyDescent="0.2">
      <c r="A47" s="143" t="s">
        <v>578</v>
      </c>
      <c r="B47" s="147" t="s">
        <v>1173</v>
      </c>
      <c r="C47" s="15">
        <v>0</v>
      </c>
      <c r="D47" t="s">
        <v>63</v>
      </c>
      <c r="E47" t="s">
        <v>64</v>
      </c>
      <c r="F47" t="str">
        <f>UnitControlCenter!$B$10</f>
        <v>billion 2024 dollars</v>
      </c>
      <c r="G47" t="s">
        <v>1174</v>
      </c>
    </row>
    <row r="48" spans="1:10" x14ac:dyDescent="0.2">
      <c r="A48" s="143" t="s">
        <v>578</v>
      </c>
      <c r="B48" s="147" t="s">
        <v>1175</v>
      </c>
      <c r="C48" s="15">
        <v>1</v>
      </c>
      <c r="D48" t="s">
        <v>63</v>
      </c>
      <c r="E48" t="s">
        <v>64</v>
      </c>
      <c r="F48" t="str">
        <f>UnitControlCenter!$B$9</f>
        <v>billion 2024 dollars / year</v>
      </c>
      <c r="G48" t="s">
        <v>1176</v>
      </c>
    </row>
    <row r="49" spans="1:10" ht="16" thickBot="1" x14ac:dyDescent="0.25">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
      <c r="A50" s="143" t="s">
        <v>1093</v>
      </c>
      <c r="B50" s="147" t="s">
        <v>1110</v>
      </c>
      <c r="C50" s="15">
        <v>1</v>
      </c>
      <c r="D50" t="s">
        <v>65</v>
      </c>
      <c r="E50" t="s">
        <v>64</v>
      </c>
      <c r="F50" t="str">
        <f>UnitControlCenter!$B$11</f>
        <v>jobs</v>
      </c>
      <c r="G50" t="s">
        <v>1101</v>
      </c>
      <c r="H50" t="s">
        <v>1100</v>
      </c>
      <c r="I50" t="s">
        <v>641</v>
      </c>
    </row>
    <row r="51" spans="1:10" x14ac:dyDescent="0.2">
      <c r="A51" s="143" t="s">
        <v>1093</v>
      </c>
      <c r="B51" s="147" t="s">
        <v>1460</v>
      </c>
      <c r="C51" s="15">
        <v>0</v>
      </c>
      <c r="D51" t="s">
        <v>65</v>
      </c>
      <c r="E51" t="s">
        <v>66</v>
      </c>
      <c r="F51" t="str">
        <f>UnitControlCenter!$B$11</f>
        <v>jobs</v>
      </c>
      <c r="G51" t="s">
        <v>1379</v>
      </c>
      <c r="H51" t="s">
        <v>1380</v>
      </c>
      <c r="I51" t="s">
        <v>1381</v>
      </c>
    </row>
    <row r="52" spans="1:10" x14ac:dyDescent="0.2">
      <c r="A52" s="143" t="s">
        <v>1093</v>
      </c>
      <c r="B52" s="147" t="s">
        <v>1461</v>
      </c>
      <c r="C52" s="15">
        <v>0</v>
      </c>
      <c r="D52" t="s">
        <v>65</v>
      </c>
      <c r="E52" t="s">
        <v>64</v>
      </c>
      <c r="F52" t="str">
        <f>UnitControlCenter!$B$13</f>
        <v>% change</v>
      </c>
      <c r="G52" t="s">
        <v>1398</v>
      </c>
      <c r="H52" t="s">
        <v>1380</v>
      </c>
      <c r="I52" t="s">
        <v>1381</v>
      </c>
    </row>
    <row r="53" spans="1:10" x14ac:dyDescent="0.2">
      <c r="A53" s="143" t="s">
        <v>1093</v>
      </c>
      <c r="B53" s="147" t="s">
        <v>1363</v>
      </c>
      <c r="C53" s="15">
        <v>0</v>
      </c>
      <c r="D53" t="s">
        <v>65</v>
      </c>
      <c r="E53" t="s">
        <v>66</v>
      </c>
      <c r="F53" t="str">
        <f>UnitControlCenter!$B$11</f>
        <v>jobs</v>
      </c>
      <c r="G53" t="s">
        <v>1402</v>
      </c>
      <c r="H53" t="s">
        <v>1382</v>
      </c>
      <c r="I53" s="15" t="s">
        <v>1383</v>
      </c>
      <c r="J53" s="15"/>
    </row>
    <row r="54" spans="1:10" x14ac:dyDescent="0.2">
      <c r="A54" s="143" t="s">
        <v>1093</v>
      </c>
      <c r="B54" s="147" t="s">
        <v>1395</v>
      </c>
      <c r="C54" s="15">
        <v>0</v>
      </c>
      <c r="D54" t="s">
        <v>65</v>
      </c>
      <c r="E54" t="s">
        <v>64</v>
      </c>
      <c r="F54" t="str">
        <f>UnitControlCenter!$B$13</f>
        <v>% change</v>
      </c>
      <c r="G54" t="s">
        <v>1401</v>
      </c>
      <c r="H54" t="s">
        <v>1382</v>
      </c>
      <c r="I54" s="15" t="s">
        <v>1383</v>
      </c>
      <c r="J54" s="15"/>
    </row>
    <row r="55" spans="1:10" x14ac:dyDescent="0.2">
      <c r="A55" s="143" t="s">
        <v>1093</v>
      </c>
      <c r="B55" s="147" t="s">
        <v>1368</v>
      </c>
      <c r="C55" s="15">
        <v>0</v>
      </c>
      <c r="D55" t="s">
        <v>65</v>
      </c>
      <c r="E55" t="s">
        <v>66</v>
      </c>
      <c r="F55" t="str">
        <f>UnitControlCenter!$B$11</f>
        <v>jobs</v>
      </c>
      <c r="G55" t="s">
        <v>1384</v>
      </c>
      <c r="H55" t="s">
        <v>1385</v>
      </c>
      <c r="I55" t="s">
        <v>1386</v>
      </c>
    </row>
    <row r="56" spans="1:10" x14ac:dyDescent="0.2">
      <c r="A56" s="143" t="s">
        <v>1093</v>
      </c>
      <c r="B56" s="147" t="s">
        <v>1396</v>
      </c>
      <c r="C56" s="15">
        <v>0</v>
      </c>
      <c r="D56" t="s">
        <v>65</v>
      </c>
      <c r="E56" t="s">
        <v>64</v>
      </c>
      <c r="F56" t="str">
        <f>UnitControlCenter!$B$13</f>
        <v>% change</v>
      </c>
      <c r="G56" t="s">
        <v>1399</v>
      </c>
      <c r="H56" t="s">
        <v>1385</v>
      </c>
      <c r="I56" t="s">
        <v>1386</v>
      </c>
    </row>
    <row r="57" spans="1:10" x14ac:dyDescent="0.2">
      <c r="A57" s="143" t="s">
        <v>1093</v>
      </c>
      <c r="B57" s="147" t="s">
        <v>1371</v>
      </c>
      <c r="C57" s="15">
        <v>0</v>
      </c>
      <c r="D57" t="s">
        <v>65</v>
      </c>
      <c r="E57" t="s">
        <v>66</v>
      </c>
      <c r="F57" t="str">
        <f>UnitControlCenter!$B$11</f>
        <v>jobs</v>
      </c>
      <c r="G57" t="s">
        <v>1387</v>
      </c>
      <c r="H57" t="s">
        <v>1388</v>
      </c>
      <c r="I57" t="s">
        <v>1389</v>
      </c>
    </row>
    <row r="58" spans="1:10" x14ac:dyDescent="0.2">
      <c r="A58" s="143" t="s">
        <v>1093</v>
      </c>
      <c r="B58" s="147" t="s">
        <v>1397</v>
      </c>
      <c r="C58" s="15">
        <v>0</v>
      </c>
      <c r="D58" t="s">
        <v>65</v>
      </c>
      <c r="E58" t="s">
        <v>64</v>
      </c>
      <c r="F58" t="str">
        <f>UnitControlCenter!$B$13</f>
        <v>% change</v>
      </c>
      <c r="G58" t="s">
        <v>1400</v>
      </c>
      <c r="H58" t="s">
        <v>1388</v>
      </c>
      <c r="I58" t="s">
        <v>1389</v>
      </c>
    </row>
    <row r="59" spans="1:10" x14ac:dyDescent="0.2">
      <c r="A59" s="143" t="s">
        <v>1093</v>
      </c>
      <c r="B59" s="147" t="s">
        <v>1448</v>
      </c>
      <c r="C59" s="15">
        <v>1</v>
      </c>
      <c r="D59" t="s">
        <v>65</v>
      </c>
      <c r="E59" t="s">
        <v>66</v>
      </c>
      <c r="F59" t="str">
        <f>UnitControlCenter!$B$11</f>
        <v>jobs</v>
      </c>
      <c r="G59" t="s">
        <v>1449</v>
      </c>
      <c r="H59" t="s">
        <v>1450</v>
      </c>
      <c r="I59" t="s">
        <v>1451</v>
      </c>
    </row>
    <row r="60" spans="1:10" x14ac:dyDescent="0.2">
      <c r="A60" s="143" t="s">
        <v>1093</v>
      </c>
      <c r="B60" s="147" t="s">
        <v>1452</v>
      </c>
      <c r="C60" s="15">
        <v>1</v>
      </c>
      <c r="D60" t="s">
        <v>65</v>
      </c>
      <c r="E60" t="s">
        <v>64</v>
      </c>
      <c r="F60" t="str">
        <f>UnitControlCenter!$B$13</f>
        <v>% change</v>
      </c>
      <c r="G60" t="s">
        <v>1453</v>
      </c>
      <c r="H60" t="s">
        <v>1450</v>
      </c>
      <c r="I60" t="s">
        <v>1451</v>
      </c>
    </row>
    <row r="61" spans="1:10" x14ac:dyDescent="0.2">
      <c r="A61" s="143" t="s">
        <v>1093</v>
      </c>
      <c r="B61" s="147" t="s">
        <v>1154</v>
      </c>
      <c r="C61" s="15">
        <v>1</v>
      </c>
      <c r="D61" t="s">
        <v>65</v>
      </c>
      <c r="E61" t="s">
        <v>64</v>
      </c>
      <c r="F61" t="str">
        <f>UnitControlCenter!$B$11</f>
        <v>jobs</v>
      </c>
      <c r="G61" t="s">
        <v>1158</v>
      </c>
      <c r="H61" t="s">
        <v>1157</v>
      </c>
      <c r="I61" t="s">
        <v>1168</v>
      </c>
    </row>
    <row r="62" spans="1:10" x14ac:dyDescent="0.2">
      <c r="A62" s="143" t="s">
        <v>1093</v>
      </c>
      <c r="B62" s="147" t="s">
        <v>1209</v>
      </c>
      <c r="C62" s="15">
        <v>1</v>
      </c>
      <c r="D62" t="s">
        <v>65</v>
      </c>
      <c r="E62" t="s">
        <v>64</v>
      </c>
      <c r="F62" t="str">
        <f>UnitControlCenter!$B$11</f>
        <v>jobs</v>
      </c>
      <c r="G62" t="s">
        <v>1208</v>
      </c>
      <c r="H62" t="s">
        <v>1100</v>
      </c>
      <c r="I62" t="s">
        <v>641</v>
      </c>
    </row>
    <row r="63" spans="1:10" x14ac:dyDescent="0.2">
      <c r="A63" s="143" t="s">
        <v>1093</v>
      </c>
      <c r="B63" s="147" t="s">
        <v>1095</v>
      </c>
      <c r="C63" s="15">
        <v>1</v>
      </c>
      <c r="D63" t="s">
        <v>65</v>
      </c>
      <c r="E63" t="s">
        <v>64</v>
      </c>
      <c r="F63" t="str">
        <f>UnitControlCenter!$B$9</f>
        <v>billion 2024 dollars / year</v>
      </c>
      <c r="G63" t="s">
        <v>1102</v>
      </c>
      <c r="H63" t="s">
        <v>1104</v>
      </c>
      <c r="I63" t="s">
        <v>641</v>
      </c>
    </row>
    <row r="64" spans="1:10" x14ac:dyDescent="0.2">
      <c r="A64" s="143" t="s">
        <v>1093</v>
      </c>
      <c r="B64" s="147" t="s">
        <v>1114</v>
      </c>
      <c r="C64" s="15">
        <v>1</v>
      </c>
      <c r="D64" t="s">
        <v>65</v>
      </c>
      <c r="E64" t="s">
        <v>64</v>
      </c>
      <c r="F64" t="str">
        <f>UnitControlCenter!$B$13</f>
        <v>% change</v>
      </c>
      <c r="G64" t="s">
        <v>1116</v>
      </c>
      <c r="H64" t="s">
        <v>1104</v>
      </c>
      <c r="I64" t="s">
        <v>641</v>
      </c>
    </row>
    <row r="65" spans="1:10" x14ac:dyDescent="0.2">
      <c r="A65" s="143" t="s">
        <v>1093</v>
      </c>
      <c r="B65" s="147" t="s">
        <v>1155</v>
      </c>
      <c r="C65" s="15">
        <v>1</v>
      </c>
      <c r="D65" t="s">
        <v>65</v>
      </c>
      <c r="E65" t="s">
        <v>64</v>
      </c>
      <c r="F65" t="str">
        <f>UnitControlCenter!$B$9</f>
        <v>billion 2024 dollars / year</v>
      </c>
      <c r="G65" t="s">
        <v>1159</v>
      </c>
      <c r="H65" t="s">
        <v>1157</v>
      </c>
      <c r="I65" t="s">
        <v>1168</v>
      </c>
    </row>
    <row r="66" spans="1:10" x14ac:dyDescent="0.2">
      <c r="A66" s="143" t="s">
        <v>1093</v>
      </c>
      <c r="B66" s="147" t="s">
        <v>1109</v>
      </c>
      <c r="C66" s="15">
        <v>1</v>
      </c>
      <c r="D66" t="s">
        <v>65</v>
      </c>
      <c r="E66" t="s">
        <v>64</v>
      </c>
      <c r="F66" t="str">
        <f>UnitControlCenter!$B$9</f>
        <v>billion 2024 dollars / year</v>
      </c>
      <c r="G66" t="s">
        <v>1105</v>
      </c>
      <c r="H66" t="s">
        <v>1103</v>
      </c>
      <c r="I66" t="s">
        <v>641</v>
      </c>
    </row>
    <row r="67" spans="1:10" x14ac:dyDescent="0.2">
      <c r="A67" s="143" t="s">
        <v>1093</v>
      </c>
      <c r="B67" s="147" t="s">
        <v>1107</v>
      </c>
      <c r="C67" s="15">
        <v>1</v>
      </c>
      <c r="D67" t="s">
        <v>63</v>
      </c>
      <c r="E67" t="s">
        <v>64</v>
      </c>
      <c r="F67" t="str">
        <f>UnitControlCenter!$B$14</f>
        <v>2024 dollars / employee-year</v>
      </c>
      <c r="G67" t="s">
        <v>1108</v>
      </c>
    </row>
    <row r="68" spans="1:10" ht="16" thickBot="1" x14ac:dyDescent="0.25">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
      <c r="A69" s="143" t="s">
        <v>1094</v>
      </c>
      <c r="B69" s="143" t="s">
        <v>900</v>
      </c>
      <c r="C69" s="15">
        <v>0</v>
      </c>
      <c r="D69" t="s">
        <v>65</v>
      </c>
      <c r="E69" t="s">
        <v>64</v>
      </c>
      <c r="F69" t="str">
        <f>UnitControlCenter!$B$9</f>
        <v>billion 2024 dollars / year</v>
      </c>
      <c r="G69" t="s">
        <v>901</v>
      </c>
      <c r="H69" t="s">
        <v>902</v>
      </c>
      <c r="I69" t="s">
        <v>881</v>
      </c>
    </row>
    <row r="70" spans="1:10" x14ac:dyDescent="0.2">
      <c r="A70" s="143" t="s">
        <v>1094</v>
      </c>
      <c r="B70" s="143" t="s">
        <v>904</v>
      </c>
      <c r="C70" s="15">
        <v>0</v>
      </c>
      <c r="D70" t="s">
        <v>65</v>
      </c>
      <c r="E70" t="s">
        <v>64</v>
      </c>
      <c r="F70" t="str">
        <f>UnitControlCenter!$B$9</f>
        <v>billion 2024 dollars / year</v>
      </c>
      <c r="G70" t="s">
        <v>914</v>
      </c>
      <c r="H70" t="s">
        <v>915</v>
      </c>
      <c r="I70" t="s">
        <v>916</v>
      </c>
    </row>
    <row r="71" spans="1:10" x14ac:dyDescent="0.2">
      <c r="A71" s="143" t="s">
        <v>1094</v>
      </c>
      <c r="B71" s="143" t="s">
        <v>905</v>
      </c>
      <c r="C71" s="15">
        <v>0</v>
      </c>
      <c r="D71" t="s">
        <v>65</v>
      </c>
      <c r="E71" t="s">
        <v>64</v>
      </c>
      <c r="F71" t="str">
        <f>UnitControlCenter!$B$9</f>
        <v>billion 2024 dollars / year</v>
      </c>
      <c r="G71" t="s">
        <v>925</v>
      </c>
      <c r="H71" t="s">
        <v>923</v>
      </c>
      <c r="I71" t="s">
        <v>924</v>
      </c>
    </row>
    <row r="72" spans="1:10" x14ac:dyDescent="0.2">
      <c r="A72" s="143" t="s">
        <v>1094</v>
      </c>
      <c r="B72" s="143" t="s">
        <v>906</v>
      </c>
      <c r="C72" s="15">
        <v>0</v>
      </c>
      <c r="D72" t="s">
        <v>65</v>
      </c>
      <c r="E72" t="s">
        <v>64</v>
      </c>
      <c r="F72" t="str">
        <f>UnitControlCenter!$B$9</f>
        <v>billion 2024 dollars / year</v>
      </c>
      <c r="G72" t="s">
        <v>919</v>
      </c>
      <c r="H72" t="s">
        <v>915</v>
      </c>
      <c r="I72" t="s">
        <v>917</v>
      </c>
    </row>
    <row r="73" spans="1:10" x14ac:dyDescent="0.2">
      <c r="A73" s="143" t="s">
        <v>1094</v>
      </c>
      <c r="B73" s="143" t="s">
        <v>907</v>
      </c>
      <c r="C73" s="15">
        <v>0</v>
      </c>
      <c r="D73" t="s">
        <v>65</v>
      </c>
      <c r="E73" t="s">
        <v>64</v>
      </c>
      <c r="F73" t="str">
        <f>UnitControlCenter!$B$9</f>
        <v>billion 2024 dollars / year</v>
      </c>
      <c r="G73" t="s">
        <v>920</v>
      </c>
      <c r="H73" t="s">
        <v>915</v>
      </c>
      <c r="I73" t="s">
        <v>918</v>
      </c>
    </row>
    <row r="74" spans="1:10" x14ac:dyDescent="0.2">
      <c r="A74" s="143" t="s">
        <v>1094</v>
      </c>
      <c r="B74" s="143" t="s">
        <v>908</v>
      </c>
      <c r="C74" s="15">
        <v>0</v>
      </c>
      <c r="D74" t="s">
        <v>65</v>
      </c>
      <c r="E74" t="s">
        <v>64</v>
      </c>
      <c r="F74" t="str">
        <f>UnitControlCenter!$B$9</f>
        <v>billion 2024 dollars / year</v>
      </c>
      <c r="G74" t="s">
        <v>926</v>
      </c>
      <c r="H74" t="s">
        <v>923</v>
      </c>
      <c r="I74" t="s">
        <v>924</v>
      </c>
    </row>
    <row r="75" spans="1:10" x14ac:dyDescent="0.2">
      <c r="A75" s="143" t="s">
        <v>1094</v>
      </c>
      <c r="B75" s="143" t="s">
        <v>909</v>
      </c>
      <c r="C75" s="15">
        <v>0</v>
      </c>
      <c r="D75" t="s">
        <v>65</v>
      </c>
      <c r="E75" t="s">
        <v>64</v>
      </c>
      <c r="F75" t="str">
        <f>UnitControlCenter!$B$9</f>
        <v>billion 2024 dollars / year</v>
      </c>
      <c r="G75" t="s">
        <v>927</v>
      </c>
      <c r="H75" t="s">
        <v>923</v>
      </c>
      <c r="I75" t="s">
        <v>924</v>
      </c>
    </row>
    <row r="76" spans="1:10" x14ac:dyDescent="0.2">
      <c r="A76" s="143" t="s">
        <v>1094</v>
      </c>
      <c r="B76" s="143" t="s">
        <v>910</v>
      </c>
      <c r="C76" s="15">
        <v>0</v>
      </c>
      <c r="D76" t="s">
        <v>65</v>
      </c>
      <c r="E76" t="s">
        <v>64</v>
      </c>
      <c r="F76" t="str">
        <f>UnitControlCenter!$B$9</f>
        <v>billion 2024 dollars / year</v>
      </c>
      <c r="G76" t="s">
        <v>928</v>
      </c>
      <c r="H76" t="s">
        <v>923</v>
      </c>
      <c r="I76" t="s">
        <v>924</v>
      </c>
    </row>
    <row r="77" spans="1:10" x14ac:dyDescent="0.2">
      <c r="A77" s="143" t="s">
        <v>1094</v>
      </c>
      <c r="B77" s="143" t="s">
        <v>933</v>
      </c>
      <c r="C77" s="15">
        <v>0</v>
      </c>
      <c r="D77" t="s">
        <v>65</v>
      </c>
      <c r="E77" t="s">
        <v>64</v>
      </c>
      <c r="F77" t="str">
        <f>UnitControlCenter!$B$9</f>
        <v>billion 2024 dollars / year</v>
      </c>
      <c r="G77" t="s">
        <v>931</v>
      </c>
      <c r="H77" t="s">
        <v>923</v>
      </c>
      <c r="I77" t="s">
        <v>929</v>
      </c>
    </row>
    <row r="78" spans="1:10" ht="16" thickBot="1" x14ac:dyDescent="0.25">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
      <c r="A79" s="143" t="s">
        <v>579</v>
      </c>
      <c r="B79" s="143" t="s">
        <v>1210</v>
      </c>
      <c r="C79" s="15">
        <v>0</v>
      </c>
      <c r="D79" t="s">
        <v>63</v>
      </c>
      <c r="E79" t="s">
        <v>1212</v>
      </c>
      <c r="F79" t="str">
        <f>UnitControlCenter!$B$12</f>
        <v>incidents / year</v>
      </c>
      <c r="G79" t="s">
        <v>1139</v>
      </c>
    </row>
    <row r="80" spans="1:10" x14ac:dyDescent="0.2">
      <c r="A80" s="143" t="s">
        <v>579</v>
      </c>
      <c r="B80" s="143" t="s">
        <v>1408</v>
      </c>
      <c r="C80" s="15">
        <v>1</v>
      </c>
      <c r="D80" t="s">
        <v>63</v>
      </c>
      <c r="E80" t="s">
        <v>64</v>
      </c>
      <c r="F80" t="str">
        <f>UnitControlCenter!$B$13</f>
        <v>% change</v>
      </c>
      <c r="G80" t="s">
        <v>1409</v>
      </c>
    </row>
    <row r="81" spans="1:10" x14ac:dyDescent="0.2">
      <c r="A81" s="143" t="s">
        <v>579</v>
      </c>
      <c r="B81" s="143" t="s">
        <v>1458</v>
      </c>
      <c r="C81" s="15">
        <v>1</v>
      </c>
      <c r="D81" t="s">
        <v>65</v>
      </c>
      <c r="E81" t="s">
        <v>66</v>
      </c>
      <c r="F81" t="str">
        <f>UnitControlCenter!$B$12</f>
        <v>incidents / year</v>
      </c>
      <c r="G81" t="s">
        <v>1392</v>
      </c>
      <c r="H81" t="s">
        <v>1380</v>
      </c>
      <c r="I81" t="s">
        <v>1381</v>
      </c>
    </row>
    <row r="82" spans="1:10" x14ac:dyDescent="0.2">
      <c r="A82" s="143" t="s">
        <v>579</v>
      </c>
      <c r="B82" s="143" t="s">
        <v>1459</v>
      </c>
      <c r="C82" s="15">
        <v>1</v>
      </c>
      <c r="D82" t="s">
        <v>65</v>
      </c>
      <c r="E82" t="s">
        <v>64</v>
      </c>
      <c r="F82" t="str">
        <f>UnitControlCenter!$B$13</f>
        <v>% change</v>
      </c>
      <c r="G82" t="s">
        <v>1403</v>
      </c>
      <c r="H82" t="s">
        <v>1380</v>
      </c>
      <c r="I82" t="s">
        <v>1381</v>
      </c>
    </row>
    <row r="83" spans="1:10" x14ac:dyDescent="0.2">
      <c r="A83" s="143" t="s">
        <v>579</v>
      </c>
      <c r="B83" s="143" t="s">
        <v>1390</v>
      </c>
      <c r="C83" s="15">
        <v>1</v>
      </c>
      <c r="D83" t="s">
        <v>65</v>
      </c>
      <c r="E83" t="s">
        <v>66</v>
      </c>
      <c r="F83" t="str">
        <f>UnitControlCenter!$B$12</f>
        <v>incidents / year</v>
      </c>
      <c r="G83" t="s">
        <v>1393</v>
      </c>
      <c r="H83" t="s">
        <v>1382</v>
      </c>
      <c r="I83" s="15" t="s">
        <v>1383</v>
      </c>
      <c r="J83" s="15"/>
    </row>
    <row r="84" spans="1:10" x14ac:dyDescent="0.2">
      <c r="A84" s="143" t="s">
        <v>579</v>
      </c>
      <c r="B84" s="143" t="s">
        <v>1406</v>
      </c>
      <c r="C84" s="15">
        <v>1</v>
      </c>
      <c r="D84" t="s">
        <v>65</v>
      </c>
      <c r="E84" t="s">
        <v>64</v>
      </c>
      <c r="F84" t="str">
        <f>UnitControlCenter!$B$13</f>
        <v>% change</v>
      </c>
      <c r="G84" t="s">
        <v>1404</v>
      </c>
      <c r="H84" t="s">
        <v>1382</v>
      </c>
      <c r="I84" s="15" t="s">
        <v>1383</v>
      </c>
      <c r="J84" s="15"/>
    </row>
    <row r="85" spans="1:10" x14ac:dyDescent="0.2">
      <c r="A85" s="143" t="s">
        <v>579</v>
      </c>
      <c r="B85" s="143" t="s">
        <v>1391</v>
      </c>
      <c r="C85" s="15">
        <v>1</v>
      </c>
      <c r="D85" t="s">
        <v>65</v>
      </c>
      <c r="E85" t="s">
        <v>66</v>
      </c>
      <c r="F85" t="str">
        <f>UnitControlCenter!$B$12</f>
        <v>incidents / year</v>
      </c>
      <c r="G85" t="s">
        <v>1394</v>
      </c>
      <c r="H85" t="s">
        <v>1385</v>
      </c>
      <c r="I85" t="s">
        <v>1386</v>
      </c>
    </row>
    <row r="86" spans="1:10" x14ac:dyDescent="0.2">
      <c r="A86" s="143" t="s">
        <v>579</v>
      </c>
      <c r="B86" s="143" t="s">
        <v>1407</v>
      </c>
      <c r="C86" s="15">
        <v>1</v>
      </c>
      <c r="D86" t="s">
        <v>65</v>
      </c>
      <c r="E86" t="s">
        <v>64</v>
      </c>
      <c r="F86" t="str">
        <f>UnitControlCenter!$B$13</f>
        <v>% change</v>
      </c>
      <c r="G86" t="s">
        <v>1405</v>
      </c>
      <c r="H86" t="s">
        <v>1385</v>
      </c>
      <c r="I86" t="s">
        <v>1386</v>
      </c>
    </row>
    <row r="87" spans="1:10" x14ac:dyDescent="0.2">
      <c r="A87" s="143" t="s">
        <v>579</v>
      </c>
      <c r="B87" s="143" t="s">
        <v>1131</v>
      </c>
      <c r="C87" s="15">
        <v>0</v>
      </c>
      <c r="D87" t="s">
        <v>63</v>
      </c>
      <c r="E87" t="s">
        <v>64</v>
      </c>
      <c r="F87" t="str">
        <f>UnitControlCenter!$B$12</f>
        <v>incidents / year</v>
      </c>
      <c r="G87" t="s">
        <v>1139</v>
      </c>
    </row>
    <row r="88" spans="1:10" x14ac:dyDescent="0.2">
      <c r="A88" s="143" t="s">
        <v>579</v>
      </c>
      <c r="B88" s="143" t="s">
        <v>580</v>
      </c>
      <c r="C88" s="15">
        <v>1</v>
      </c>
      <c r="D88" t="s">
        <v>63</v>
      </c>
      <c r="E88" t="s">
        <v>64</v>
      </c>
      <c r="F88" t="str">
        <f>UnitControlCenter!$B$9</f>
        <v>billion 2024 dollars / year</v>
      </c>
      <c r="G88" t="s">
        <v>67</v>
      </c>
    </row>
    <row r="89" spans="1:10" x14ac:dyDescent="0.2">
      <c r="A89" s="143" t="s">
        <v>579</v>
      </c>
      <c r="B89" s="143" t="s">
        <v>1132</v>
      </c>
      <c r="C89" s="15">
        <v>1</v>
      </c>
      <c r="D89" t="s">
        <v>63</v>
      </c>
      <c r="E89" t="s">
        <v>64</v>
      </c>
      <c r="F89" t="str">
        <f>UnitControlCenter!$B$12</f>
        <v>incidents / year</v>
      </c>
      <c r="G89" t="s">
        <v>1140</v>
      </c>
    </row>
    <row r="90" spans="1:10" x14ac:dyDescent="0.2">
      <c r="A90" s="143" t="s">
        <v>579</v>
      </c>
      <c r="B90" s="143" t="s">
        <v>1133</v>
      </c>
      <c r="C90" s="15">
        <v>1</v>
      </c>
      <c r="D90" t="s">
        <v>63</v>
      </c>
      <c r="E90" t="s">
        <v>64</v>
      </c>
      <c r="F90" t="str">
        <f>UnitControlCenter!$B$12</f>
        <v>incidents / year</v>
      </c>
      <c r="G90" t="s">
        <v>1141</v>
      </c>
    </row>
    <row r="91" spans="1:10" x14ac:dyDescent="0.2">
      <c r="A91" s="143" t="s">
        <v>579</v>
      </c>
      <c r="B91" s="143" t="s">
        <v>1146</v>
      </c>
      <c r="C91" s="15">
        <v>1</v>
      </c>
      <c r="D91" t="s">
        <v>63</v>
      </c>
      <c r="E91" t="s">
        <v>64</v>
      </c>
      <c r="F91" t="str">
        <f>UnitControlCenter!$B$12</f>
        <v>incidents / year</v>
      </c>
      <c r="G91" t="s">
        <v>1147</v>
      </c>
    </row>
    <row r="92" spans="1:10" x14ac:dyDescent="0.2">
      <c r="A92" s="143" t="s">
        <v>579</v>
      </c>
      <c r="B92" s="143" t="s">
        <v>1134</v>
      </c>
      <c r="C92" s="15">
        <v>1</v>
      </c>
      <c r="D92" t="s">
        <v>63</v>
      </c>
      <c r="E92" t="s">
        <v>64</v>
      </c>
      <c r="F92" t="str">
        <f>UnitControlCenter!$B$12</f>
        <v>incidents / year</v>
      </c>
      <c r="G92" t="s">
        <v>1142</v>
      </c>
    </row>
    <row r="93" spans="1:10" x14ac:dyDescent="0.2">
      <c r="A93" s="143" t="s">
        <v>579</v>
      </c>
      <c r="B93" s="143" t="s">
        <v>1135</v>
      </c>
      <c r="C93" s="15">
        <v>1</v>
      </c>
      <c r="D93" t="s">
        <v>63</v>
      </c>
      <c r="E93" t="s">
        <v>64</v>
      </c>
      <c r="F93" t="str">
        <f>UnitControlCenter!$B$12</f>
        <v>incidents / year</v>
      </c>
      <c r="G93" t="s">
        <v>1143</v>
      </c>
    </row>
    <row r="94" spans="1:10" x14ac:dyDescent="0.2">
      <c r="A94" s="143" t="s">
        <v>579</v>
      </c>
      <c r="B94" s="143" t="s">
        <v>1136</v>
      </c>
      <c r="C94" s="15">
        <v>1</v>
      </c>
      <c r="D94" t="s">
        <v>63</v>
      </c>
      <c r="E94" t="s">
        <v>64</v>
      </c>
      <c r="F94" t="str">
        <f>UnitControlCenter!$B$12</f>
        <v>incidents / year</v>
      </c>
      <c r="G94" t="s">
        <v>1144</v>
      </c>
    </row>
    <row r="95" spans="1:10" ht="16" thickBot="1" x14ac:dyDescent="0.25">
      <c r="A95" s="144" t="s">
        <v>579</v>
      </c>
      <c r="B95" s="144" t="s">
        <v>1137</v>
      </c>
      <c r="C95" s="145">
        <v>1</v>
      </c>
      <c r="D95" s="146" t="s">
        <v>63</v>
      </c>
      <c r="E95" s="146" t="s">
        <v>64</v>
      </c>
      <c r="F95" s="146" t="str">
        <f>UnitControlCenter!$B$12</f>
        <v>incidents / year</v>
      </c>
      <c r="G95" s="146" t="s">
        <v>1145</v>
      </c>
      <c r="H95" s="146"/>
      <c r="I95" s="146"/>
      <c r="J95" s="146"/>
    </row>
    <row r="96" spans="1:10" x14ac:dyDescent="0.2">
      <c r="A96" s="143" t="s">
        <v>706</v>
      </c>
      <c r="B96" s="143" t="s">
        <v>581</v>
      </c>
      <c r="C96" s="15">
        <v>1</v>
      </c>
      <c r="D96" t="s">
        <v>65</v>
      </c>
      <c r="E96" t="s">
        <v>66</v>
      </c>
      <c r="F96" t="str">
        <f>UnitControlCenter!$B$16</f>
        <v>terawatt-hours (TWh) / year</v>
      </c>
      <c r="G96" s="58" t="s">
        <v>2421</v>
      </c>
      <c r="H96" s="58" t="s">
        <v>2422</v>
      </c>
      <c r="I96" t="s">
        <v>2423</v>
      </c>
    </row>
    <row r="97" spans="1:10" x14ac:dyDescent="0.2">
      <c r="A97" s="143" t="s">
        <v>706</v>
      </c>
      <c r="B97" s="143" t="s">
        <v>582</v>
      </c>
      <c r="C97" s="15">
        <v>1</v>
      </c>
      <c r="D97" t="s">
        <v>65</v>
      </c>
      <c r="E97" t="s">
        <v>64</v>
      </c>
      <c r="F97" t="str">
        <f>UnitControlCenter!$B$16</f>
        <v>terawatt-hours (TWh) / year</v>
      </c>
      <c r="G97" s="58" t="s">
        <v>2424</v>
      </c>
      <c r="H97" s="58" t="s">
        <v>2425</v>
      </c>
      <c r="I97" t="s">
        <v>2423</v>
      </c>
    </row>
    <row r="98" spans="1:10" x14ac:dyDescent="0.2">
      <c r="A98" s="143" t="s">
        <v>706</v>
      </c>
      <c r="B98" s="143" t="s">
        <v>583</v>
      </c>
      <c r="C98" s="15">
        <v>1</v>
      </c>
      <c r="D98" t="s">
        <v>65</v>
      </c>
      <c r="E98" t="s">
        <v>66</v>
      </c>
      <c r="F98" t="str">
        <f>UnitControlCenter!$B$21</f>
        <v>gigawatts (GW) / year</v>
      </c>
      <c r="G98" s="58" t="s">
        <v>2426</v>
      </c>
      <c r="H98" s="58" t="s">
        <v>2427</v>
      </c>
      <c r="I98" t="s">
        <v>2428</v>
      </c>
    </row>
    <row r="99" spans="1:10" x14ac:dyDescent="0.2">
      <c r="A99" s="143" t="s">
        <v>706</v>
      </c>
      <c r="B99" s="143" t="s">
        <v>584</v>
      </c>
      <c r="C99" s="15">
        <v>1</v>
      </c>
      <c r="D99" t="s">
        <v>65</v>
      </c>
      <c r="E99" t="s">
        <v>64</v>
      </c>
      <c r="F99" t="str">
        <f>UnitControlCenter!$B$21</f>
        <v>gigawatts (GW) / year</v>
      </c>
      <c r="G99" s="58" t="s">
        <v>2429</v>
      </c>
      <c r="H99" s="58" t="s">
        <v>2430</v>
      </c>
      <c r="I99" t="s">
        <v>2431</v>
      </c>
    </row>
    <row r="100" spans="1:10" x14ac:dyDescent="0.2">
      <c r="A100" s="143" t="s">
        <v>706</v>
      </c>
      <c r="B100" s="143" t="s">
        <v>707</v>
      </c>
      <c r="C100" s="15">
        <v>1</v>
      </c>
      <c r="D100" t="s">
        <v>65</v>
      </c>
      <c r="E100" t="s">
        <v>66</v>
      </c>
      <c r="F100" t="str">
        <f>UnitControlCenter!$B$16</f>
        <v>terawatt-hours (TWh) / year</v>
      </c>
      <c r="G100" t="s">
        <v>1918</v>
      </c>
      <c r="H100" t="s">
        <v>1919</v>
      </c>
      <c r="I100" t="s">
        <v>1920</v>
      </c>
    </row>
    <row r="101" spans="1:10" x14ac:dyDescent="0.2">
      <c r="A101" s="143" t="s">
        <v>706</v>
      </c>
      <c r="B101" s="143" t="s">
        <v>1894</v>
      </c>
      <c r="C101" s="15">
        <v>0</v>
      </c>
      <c r="D101" t="s">
        <v>63</v>
      </c>
      <c r="E101" t="s">
        <v>64</v>
      </c>
      <c r="F101" t="str">
        <f>UnitControlCenter!B18</f>
        <v>%</v>
      </c>
      <c r="G101" t="s">
        <v>1523</v>
      </c>
    </row>
    <row r="102" spans="1:10" x14ac:dyDescent="0.2">
      <c r="A102" s="143" t="s">
        <v>706</v>
      </c>
      <c r="B102" s="143" t="s">
        <v>1525</v>
      </c>
      <c r="C102" s="15">
        <v>1</v>
      </c>
      <c r="D102" t="s">
        <v>63</v>
      </c>
      <c r="E102" t="s">
        <v>64</v>
      </c>
      <c r="F102" t="str">
        <f>UnitControlCenter!B19</f>
        <v>metric tons CO2e / megawatt-hour (MWh)</v>
      </c>
      <c r="G102" t="s">
        <v>1524</v>
      </c>
    </row>
    <row r="103" spans="1:10" ht="16" thickBot="1" x14ac:dyDescent="0.25">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
      <c r="A104" s="143" t="s">
        <v>1351</v>
      </c>
      <c r="B104" s="143" t="s">
        <v>585</v>
      </c>
      <c r="C104" s="15">
        <v>0</v>
      </c>
      <c r="D104" t="s">
        <v>65</v>
      </c>
      <c r="E104" t="s">
        <v>597</v>
      </c>
      <c r="F104" t="str">
        <f>UnitControlCenter!$B$22</f>
        <v>2024 dollars / megawatt-hour (MWh)</v>
      </c>
      <c r="G104" t="s">
        <v>1752</v>
      </c>
      <c r="H104" t="s">
        <v>1818</v>
      </c>
      <c r="I104" s="15" t="s">
        <v>1820</v>
      </c>
    </row>
    <row r="105" spans="1:10" x14ac:dyDescent="0.2">
      <c r="A105" s="143" t="s">
        <v>1351</v>
      </c>
      <c r="B105" s="143" t="s">
        <v>1921</v>
      </c>
      <c r="C105" s="15">
        <v>0</v>
      </c>
      <c r="D105" t="s">
        <v>63</v>
      </c>
      <c r="E105" t="s">
        <v>64</v>
      </c>
      <c r="F105" t="str">
        <f>UnitControlCenter!B22</f>
        <v>2024 dollars / megawatt-hour (MWh)</v>
      </c>
      <c r="G105" t="s">
        <v>1922</v>
      </c>
    </row>
    <row r="106" spans="1:10" x14ac:dyDescent="0.2">
      <c r="A106" s="143" t="s">
        <v>1351</v>
      </c>
      <c r="B106" s="143" t="s">
        <v>586</v>
      </c>
      <c r="C106" s="15">
        <v>1</v>
      </c>
      <c r="D106" t="s">
        <v>65</v>
      </c>
      <c r="E106" t="s">
        <v>66</v>
      </c>
      <c r="F106" t="str">
        <f>UnitControlCenter!$B$16</f>
        <v>terawatt-hours (TWh) / year</v>
      </c>
      <c r="G106" t="s">
        <v>1005</v>
      </c>
      <c r="H106" t="s">
        <v>1006</v>
      </c>
      <c r="I106" t="s">
        <v>1007</v>
      </c>
    </row>
    <row r="107" spans="1:10" x14ac:dyDescent="0.2">
      <c r="A107" s="143" t="s">
        <v>1351</v>
      </c>
      <c r="B107" s="143" t="s">
        <v>1352</v>
      </c>
      <c r="C107" s="15">
        <v>1</v>
      </c>
      <c r="D107" t="s">
        <v>65</v>
      </c>
      <c r="E107" t="s">
        <v>66</v>
      </c>
      <c r="F107" t="str">
        <f>UnitControlCenter!$B$3</f>
        <v>million metric tons / year</v>
      </c>
      <c r="G107" t="s">
        <v>1754</v>
      </c>
      <c r="H107" t="s">
        <v>1819</v>
      </c>
      <c r="I107" s="15" t="s">
        <v>1821</v>
      </c>
    </row>
    <row r="108" spans="1:10" x14ac:dyDescent="0.2">
      <c r="A108" s="143" t="s">
        <v>1351</v>
      </c>
      <c r="B108" s="143" t="s">
        <v>700</v>
      </c>
      <c r="C108" s="15">
        <v>1</v>
      </c>
      <c r="D108" t="s">
        <v>65</v>
      </c>
      <c r="E108" t="s">
        <v>66</v>
      </c>
      <c r="F108" t="str">
        <f>UnitControlCenter!$B$23</f>
        <v>cubic km / yr</v>
      </c>
      <c r="G108" t="s">
        <v>1753</v>
      </c>
      <c r="H108" t="s">
        <v>1818</v>
      </c>
      <c r="I108" s="15" t="s">
        <v>1820</v>
      </c>
    </row>
    <row r="109" spans="1:10" s="146" customFormat="1" ht="16" thickBot="1" x14ac:dyDescent="0.25">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
      <c r="A110" s="143" t="s">
        <v>1714</v>
      </c>
      <c r="B110" s="143" t="s">
        <v>1715</v>
      </c>
      <c r="C110" s="15">
        <v>1</v>
      </c>
      <c r="D110" t="s">
        <v>65</v>
      </c>
      <c r="E110" t="s">
        <v>1721</v>
      </c>
      <c r="F110" t="str">
        <f>UnitControlCenter!$B$17</f>
        <v>terawatt-hours (TWh)</v>
      </c>
      <c r="G110" t="s">
        <v>1780</v>
      </c>
      <c r="H110" s="58" t="s">
        <v>2432</v>
      </c>
      <c r="I110" t="s">
        <v>1777</v>
      </c>
    </row>
    <row r="111" spans="1:10" x14ac:dyDescent="0.2">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6" thickBot="1" x14ac:dyDescent="0.25">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
      <c r="A122" s="143" t="s">
        <v>982</v>
      </c>
      <c r="B122" s="143" t="s">
        <v>983</v>
      </c>
      <c r="C122" s="15">
        <v>1</v>
      </c>
      <c r="D122" t="s">
        <v>65</v>
      </c>
      <c r="E122" t="s">
        <v>66</v>
      </c>
      <c r="F122" t="str">
        <f>UnitControlCenter!$B$26</f>
        <v>million vehicles / year</v>
      </c>
      <c r="G122" t="s">
        <v>847</v>
      </c>
      <c r="H122" t="s">
        <v>848</v>
      </c>
      <c r="I122" t="s">
        <v>849</v>
      </c>
    </row>
    <row r="123" spans="1:10" x14ac:dyDescent="0.2">
      <c r="A123" s="143" t="s">
        <v>982</v>
      </c>
      <c r="B123" s="143" t="s">
        <v>984</v>
      </c>
      <c r="C123" s="15">
        <v>1</v>
      </c>
      <c r="D123" t="s">
        <v>65</v>
      </c>
      <c r="E123" t="s">
        <v>66</v>
      </c>
      <c r="F123" t="str">
        <f>UnitControlCenter!$B$27</f>
        <v>thousand vehicles / year</v>
      </c>
      <c r="G123" t="s">
        <v>850</v>
      </c>
      <c r="H123" t="s">
        <v>851</v>
      </c>
      <c r="I123" t="s">
        <v>852</v>
      </c>
    </row>
    <row r="124" spans="1:10" x14ac:dyDescent="0.2">
      <c r="A124" s="143" t="s">
        <v>982</v>
      </c>
      <c r="B124" s="143" t="s">
        <v>1353</v>
      </c>
      <c r="C124" s="15">
        <v>1</v>
      </c>
      <c r="D124" t="s">
        <v>65</v>
      </c>
      <c r="E124" t="s">
        <v>66</v>
      </c>
      <c r="F124" t="str">
        <f>UnitControlCenter!$B$27</f>
        <v>thousand vehicles / year</v>
      </c>
      <c r="G124" t="s">
        <v>853</v>
      </c>
      <c r="H124" t="s">
        <v>848</v>
      </c>
      <c r="I124" t="s">
        <v>849</v>
      </c>
    </row>
    <row r="125" spans="1:10" x14ac:dyDescent="0.2">
      <c r="A125" s="143" t="s">
        <v>982</v>
      </c>
      <c r="B125" s="143" t="s">
        <v>1356</v>
      </c>
      <c r="C125" s="15">
        <v>1</v>
      </c>
      <c r="D125" t="s">
        <v>65</v>
      </c>
      <c r="E125" t="s">
        <v>66</v>
      </c>
      <c r="F125" t="str">
        <f>UnitControlCenter!$B$27</f>
        <v>thousand vehicles / year</v>
      </c>
      <c r="G125" t="s">
        <v>854</v>
      </c>
      <c r="H125" t="s">
        <v>851</v>
      </c>
      <c r="I125" t="s">
        <v>852</v>
      </c>
    </row>
    <row r="126" spans="1:10" x14ac:dyDescent="0.2">
      <c r="A126" s="143" t="s">
        <v>982</v>
      </c>
      <c r="B126" s="143" t="s">
        <v>1555</v>
      </c>
      <c r="C126" s="15">
        <v>1</v>
      </c>
      <c r="D126" t="s">
        <v>65</v>
      </c>
      <c r="E126" t="s">
        <v>66</v>
      </c>
      <c r="F126" t="str">
        <f>UnitControlCenter!$B$27</f>
        <v>thousand vehicles / year</v>
      </c>
      <c r="G126" t="s">
        <v>738</v>
      </c>
      <c r="H126" t="s">
        <v>739</v>
      </c>
      <c r="I126" t="s">
        <v>838</v>
      </c>
    </row>
    <row r="127" spans="1:10" x14ac:dyDescent="0.2">
      <c r="A127" s="143" t="s">
        <v>982</v>
      </c>
      <c r="B127" s="143" t="s">
        <v>1556</v>
      </c>
      <c r="C127" s="15">
        <v>0</v>
      </c>
      <c r="D127" t="s">
        <v>65</v>
      </c>
      <c r="E127" t="s">
        <v>66</v>
      </c>
      <c r="F127" t="str">
        <f>UnitControlCenter!$B$27</f>
        <v>thousand vehicles / year</v>
      </c>
      <c r="G127" t="s">
        <v>1557</v>
      </c>
      <c r="H127" t="s">
        <v>739</v>
      </c>
      <c r="I127" t="s">
        <v>838</v>
      </c>
    </row>
    <row r="128" spans="1:10" x14ac:dyDescent="0.2">
      <c r="A128" s="143" t="s">
        <v>982</v>
      </c>
      <c r="B128" s="143" t="s">
        <v>985</v>
      </c>
      <c r="C128" s="15">
        <v>1</v>
      </c>
      <c r="D128" t="s">
        <v>65</v>
      </c>
      <c r="E128" t="s">
        <v>66</v>
      </c>
      <c r="F128" t="str">
        <f>UnitControlCenter!$B$28</f>
        <v>million vehicles</v>
      </c>
      <c r="G128" t="s">
        <v>855</v>
      </c>
      <c r="H128" t="s">
        <v>848</v>
      </c>
      <c r="I128" t="s">
        <v>849</v>
      </c>
    </row>
    <row r="129" spans="1:10" x14ac:dyDescent="0.2">
      <c r="A129" s="143" t="s">
        <v>982</v>
      </c>
      <c r="B129" s="143" t="s">
        <v>986</v>
      </c>
      <c r="C129" s="15">
        <v>1</v>
      </c>
      <c r="D129" t="s">
        <v>65</v>
      </c>
      <c r="E129" t="s">
        <v>66</v>
      </c>
      <c r="F129" t="str">
        <f>UnitControlCenter!$B$29</f>
        <v>thousand vehicles</v>
      </c>
      <c r="G129" t="s">
        <v>1065</v>
      </c>
      <c r="H129" t="s">
        <v>851</v>
      </c>
      <c r="I129" t="s">
        <v>852</v>
      </c>
    </row>
    <row r="130" spans="1:10" x14ac:dyDescent="0.2">
      <c r="A130" s="143" t="s">
        <v>982</v>
      </c>
      <c r="B130" s="143" t="s">
        <v>1354</v>
      </c>
      <c r="C130" s="15">
        <v>1</v>
      </c>
      <c r="D130" t="s">
        <v>65</v>
      </c>
      <c r="E130" t="s">
        <v>66</v>
      </c>
      <c r="F130" t="str">
        <f>UnitControlCenter!$B$28</f>
        <v>million vehicles</v>
      </c>
      <c r="G130" t="s">
        <v>856</v>
      </c>
      <c r="H130" t="s">
        <v>848</v>
      </c>
      <c r="I130" t="s">
        <v>849</v>
      </c>
    </row>
    <row r="131" spans="1:10" x14ac:dyDescent="0.2">
      <c r="A131" s="143" t="s">
        <v>982</v>
      </c>
      <c r="B131" s="143" t="s">
        <v>1357</v>
      </c>
      <c r="C131" s="15">
        <v>1</v>
      </c>
      <c r="D131" t="s">
        <v>65</v>
      </c>
      <c r="E131" t="s">
        <v>66</v>
      </c>
      <c r="F131" t="str">
        <f>UnitControlCenter!$B$28</f>
        <v>million vehicles</v>
      </c>
      <c r="G131" t="s">
        <v>857</v>
      </c>
      <c r="H131" t="s">
        <v>851</v>
      </c>
      <c r="I131" t="s">
        <v>852</v>
      </c>
    </row>
    <row r="132" spans="1:10" x14ac:dyDescent="0.2">
      <c r="A132" s="143" t="s">
        <v>982</v>
      </c>
      <c r="B132" s="143" t="s">
        <v>1558</v>
      </c>
      <c r="C132" s="15">
        <v>1</v>
      </c>
      <c r="D132" t="s">
        <v>65</v>
      </c>
      <c r="E132" t="s">
        <v>66</v>
      </c>
      <c r="F132" t="str">
        <f>UnitControlCenter!$B$28</f>
        <v>million vehicles</v>
      </c>
      <c r="G132" t="s">
        <v>839</v>
      </c>
      <c r="H132" t="s">
        <v>739</v>
      </c>
      <c r="I132" t="s">
        <v>838</v>
      </c>
    </row>
    <row r="133" spans="1:10" s="146" customFormat="1" ht="16" thickBot="1" x14ac:dyDescent="0.25">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
      <c r="A134" s="143" t="s">
        <v>1090</v>
      </c>
      <c r="B134" s="143" t="s">
        <v>588</v>
      </c>
      <c r="C134" s="15">
        <v>1</v>
      </c>
      <c r="D134" t="s">
        <v>65</v>
      </c>
      <c r="E134" t="s">
        <v>66</v>
      </c>
      <c r="F134" t="str">
        <f>UnitControlCenter!$B$3</f>
        <v>million metric tons / year</v>
      </c>
      <c r="G134" t="s">
        <v>1463</v>
      </c>
      <c r="H134" t="s">
        <v>1462</v>
      </c>
      <c r="I134" t="s">
        <v>840</v>
      </c>
    </row>
    <row r="135" spans="1:10" x14ac:dyDescent="0.2">
      <c r="A135" s="143" t="s">
        <v>1090</v>
      </c>
      <c r="B135" s="143" t="s">
        <v>589</v>
      </c>
      <c r="C135" s="15">
        <v>1</v>
      </c>
      <c r="D135" t="s">
        <v>65</v>
      </c>
      <c r="E135" t="s">
        <v>66</v>
      </c>
      <c r="F135" t="str">
        <f>UnitControlCenter!$B$30</f>
        <v>quads / year</v>
      </c>
      <c r="G135" t="s">
        <v>1004</v>
      </c>
      <c r="H135" t="s">
        <v>858</v>
      </c>
      <c r="I135" t="s">
        <v>859</v>
      </c>
    </row>
    <row r="136" spans="1:10" x14ac:dyDescent="0.2">
      <c r="A136" s="143" t="s">
        <v>1090</v>
      </c>
      <c r="B136" s="143" t="s">
        <v>639</v>
      </c>
      <c r="C136" s="15">
        <v>1</v>
      </c>
      <c r="D136" t="s">
        <v>65</v>
      </c>
      <c r="E136" t="s">
        <v>66</v>
      </c>
      <c r="F136" t="str">
        <f>UnitControlCenter!$B$30</f>
        <v>quads / year</v>
      </c>
      <c r="G136" t="s">
        <v>1464</v>
      </c>
      <c r="H136" t="s">
        <v>1462</v>
      </c>
      <c r="I136" t="s">
        <v>840</v>
      </c>
    </row>
    <row r="137" spans="1:10" x14ac:dyDescent="0.2">
      <c r="A137" s="143" t="s">
        <v>1090</v>
      </c>
      <c r="B137" s="143" t="s">
        <v>1470</v>
      </c>
      <c r="C137" s="15">
        <v>1</v>
      </c>
      <c r="D137" t="s">
        <v>63</v>
      </c>
      <c r="E137" t="s">
        <v>64</v>
      </c>
      <c r="F137" t="str">
        <f>UnitControlCenter!$B$30</f>
        <v>quads / year</v>
      </c>
      <c r="G137" t="s">
        <v>1471</v>
      </c>
    </row>
    <row r="138" spans="1:10" x14ac:dyDescent="0.2">
      <c r="A138" s="143" t="s">
        <v>1090</v>
      </c>
      <c r="B138" s="143" t="s">
        <v>1091</v>
      </c>
      <c r="C138" s="15">
        <v>1</v>
      </c>
      <c r="D138" t="s">
        <v>65</v>
      </c>
      <c r="E138" t="s">
        <v>66</v>
      </c>
      <c r="F138" t="str">
        <f>UnitControlCenter!$B$24</f>
        <v>trillion passenger-miles / year</v>
      </c>
      <c r="G138" t="s">
        <v>598</v>
      </c>
      <c r="H138" t="s">
        <v>799</v>
      </c>
      <c r="I138" t="s">
        <v>800</v>
      </c>
    </row>
    <row r="139" spans="1:10" ht="16" thickBot="1" x14ac:dyDescent="0.25">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
      <c r="A140" s="143" t="s">
        <v>590</v>
      </c>
      <c r="B140" s="143" t="s">
        <v>974</v>
      </c>
      <c r="C140" s="15">
        <v>1</v>
      </c>
      <c r="D140" t="s">
        <v>65</v>
      </c>
      <c r="E140" t="s">
        <v>66</v>
      </c>
      <c r="F140" t="str">
        <f>UnitControlCenter!$B$30</f>
        <v>quads / year</v>
      </c>
      <c r="G140" t="s">
        <v>1297</v>
      </c>
      <c r="H140" t="s">
        <v>1295</v>
      </c>
      <c r="I140" s="12" t="s">
        <v>1296</v>
      </c>
      <c r="J140" s="12"/>
    </row>
    <row r="141" spans="1:10" x14ac:dyDescent="0.2">
      <c r="A141" s="143" t="s">
        <v>590</v>
      </c>
      <c r="B141" s="143" t="s">
        <v>975</v>
      </c>
      <c r="C141" s="15">
        <v>1</v>
      </c>
      <c r="D141" t="s">
        <v>65</v>
      </c>
      <c r="E141" t="s">
        <v>66</v>
      </c>
      <c r="F141" t="str">
        <f>UnitControlCenter!$B$30</f>
        <v>quads / year</v>
      </c>
      <c r="G141" t="s">
        <v>976</v>
      </c>
      <c r="H141" t="s">
        <v>970</v>
      </c>
      <c r="I141" t="s">
        <v>971</v>
      </c>
    </row>
    <row r="142" spans="1:10" x14ac:dyDescent="0.2">
      <c r="A142" s="143" t="s">
        <v>590</v>
      </c>
      <c r="B142" s="143" t="s">
        <v>1472</v>
      </c>
      <c r="C142" s="15">
        <v>1</v>
      </c>
      <c r="D142" t="s">
        <v>63</v>
      </c>
      <c r="E142" t="s">
        <v>64</v>
      </c>
      <c r="F142" t="str">
        <f>UnitControlCenter!$B$30</f>
        <v>quads / year</v>
      </c>
      <c r="G142" t="s">
        <v>1473</v>
      </c>
    </row>
    <row r="143" spans="1:10" x14ac:dyDescent="0.2">
      <c r="A143" s="143" t="s">
        <v>590</v>
      </c>
      <c r="B143" s="143" t="s">
        <v>972</v>
      </c>
      <c r="C143" s="15">
        <v>1</v>
      </c>
      <c r="D143" t="s">
        <v>65</v>
      </c>
      <c r="E143" t="s">
        <v>66</v>
      </c>
      <c r="F143" t="str">
        <f>UnitControlCenter!$B$30</f>
        <v>quads / year</v>
      </c>
      <c r="G143" t="s">
        <v>1294</v>
      </c>
      <c r="H143" t="s">
        <v>1295</v>
      </c>
      <c r="I143" s="12" t="s">
        <v>1296</v>
      </c>
      <c r="J143" s="12"/>
    </row>
    <row r="144" spans="1:10" x14ac:dyDescent="0.2">
      <c r="A144" s="143" t="s">
        <v>590</v>
      </c>
      <c r="B144" s="143" t="s">
        <v>973</v>
      </c>
      <c r="C144" s="15">
        <v>1</v>
      </c>
      <c r="D144" t="s">
        <v>65</v>
      </c>
      <c r="E144" t="s">
        <v>66</v>
      </c>
      <c r="F144" t="str">
        <f>UnitControlCenter!$B$30</f>
        <v>quads / year</v>
      </c>
      <c r="G144" t="s">
        <v>969</v>
      </c>
      <c r="H144" t="s">
        <v>970</v>
      </c>
      <c r="I144" t="s">
        <v>971</v>
      </c>
    </row>
    <row r="145" spans="1:10" x14ac:dyDescent="0.2">
      <c r="A145" s="143" t="s">
        <v>590</v>
      </c>
      <c r="B145" s="143" t="s">
        <v>1474</v>
      </c>
      <c r="C145" s="15">
        <v>1</v>
      </c>
      <c r="D145" t="s">
        <v>63</v>
      </c>
      <c r="E145" t="s">
        <v>64</v>
      </c>
      <c r="F145" t="str">
        <f>UnitControlCenter!$B$30</f>
        <v>quads / year</v>
      </c>
      <c r="G145" t="s">
        <v>1475</v>
      </c>
    </row>
    <row r="146" spans="1:10" x14ac:dyDescent="0.2">
      <c r="A146" s="143" t="s">
        <v>590</v>
      </c>
      <c r="B146" s="143" t="s">
        <v>1697</v>
      </c>
      <c r="C146" s="15">
        <v>1</v>
      </c>
      <c r="D146" t="s">
        <v>65</v>
      </c>
      <c r="E146" t="s">
        <v>66</v>
      </c>
      <c r="F146" t="str">
        <f>UnitControlCenter!$B$30</f>
        <v>quads / year</v>
      </c>
      <c r="G146" t="s">
        <v>1829</v>
      </c>
      <c r="H146" t="s">
        <v>1701</v>
      </c>
      <c r="I146" t="s">
        <v>1702</v>
      </c>
    </row>
    <row r="147" spans="1:10" s="146" customFormat="1" ht="16" thickBot="1" x14ac:dyDescent="0.25">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
      <c r="A149" s="143" t="s">
        <v>1050</v>
      </c>
      <c r="B149" s="143" t="s">
        <v>636</v>
      </c>
      <c r="C149" s="15">
        <v>1</v>
      </c>
      <c r="D149" t="s">
        <v>65</v>
      </c>
      <c r="E149" t="s">
        <v>66</v>
      </c>
      <c r="F149" t="str">
        <f>UnitControlCenter!$B$3</f>
        <v>million metric tons / year</v>
      </c>
      <c r="G149" t="s">
        <v>845</v>
      </c>
      <c r="H149" t="s">
        <v>843</v>
      </c>
      <c r="I149" t="s">
        <v>844</v>
      </c>
    </row>
    <row r="150" spans="1:10" x14ac:dyDescent="0.2">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
      <c r="A151" s="143" t="s">
        <v>1050</v>
      </c>
      <c r="B151" s="143" t="s">
        <v>638</v>
      </c>
      <c r="C151" s="15">
        <v>1</v>
      </c>
      <c r="D151" t="s">
        <v>65</v>
      </c>
      <c r="E151" t="s">
        <v>66</v>
      </c>
      <c r="F151" t="str">
        <f>UnitControlCenter!$B$3</f>
        <v>million metric tons / year</v>
      </c>
      <c r="G151" t="s">
        <v>846</v>
      </c>
      <c r="H151" t="s">
        <v>843</v>
      </c>
      <c r="I151" t="s">
        <v>844</v>
      </c>
    </row>
    <row r="152" spans="1:10" x14ac:dyDescent="0.2">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
      <c r="A153" s="143" t="s">
        <v>1050</v>
      </c>
      <c r="B153" s="143" t="s">
        <v>1049</v>
      </c>
      <c r="C153" s="15">
        <v>1</v>
      </c>
      <c r="D153" t="s">
        <v>65</v>
      </c>
      <c r="E153" t="s">
        <v>66</v>
      </c>
      <c r="F153" t="str">
        <f>UnitControlCenter!$B$3</f>
        <v>million metric tons / year</v>
      </c>
      <c r="G153" t="s">
        <v>1087</v>
      </c>
      <c r="H153" t="s">
        <v>1051</v>
      </c>
      <c r="I153" t="s">
        <v>1052</v>
      </c>
    </row>
    <row r="154" spans="1:10" x14ac:dyDescent="0.2">
      <c r="A154" s="143" t="s">
        <v>1050</v>
      </c>
      <c r="B154" s="143" t="s">
        <v>1534</v>
      </c>
      <c r="C154" s="15">
        <v>1</v>
      </c>
      <c r="D154" t="s">
        <v>65</v>
      </c>
      <c r="E154" t="s">
        <v>66</v>
      </c>
      <c r="F154" t="str">
        <f>UnitControlCenter!$B$3</f>
        <v>million metric tons / year</v>
      </c>
      <c r="G154" t="s">
        <v>1608</v>
      </c>
      <c r="H154" t="s">
        <v>1528</v>
      </c>
      <c r="I154" t="s">
        <v>1531</v>
      </c>
    </row>
    <row r="155" spans="1:10" x14ac:dyDescent="0.2">
      <c r="A155" s="143" t="s">
        <v>1050</v>
      </c>
      <c r="B155" s="143" t="s">
        <v>1526</v>
      </c>
      <c r="C155" s="15">
        <v>1</v>
      </c>
      <c r="D155" t="s">
        <v>65</v>
      </c>
      <c r="E155" t="s">
        <v>66</v>
      </c>
      <c r="F155" t="str">
        <f>UnitControlCenter!$B$3</f>
        <v>million metric tons / year</v>
      </c>
      <c r="G155" t="s">
        <v>1529</v>
      </c>
      <c r="H155" t="s">
        <v>1295</v>
      </c>
      <c r="I155" s="12" t="s">
        <v>1296</v>
      </c>
      <c r="J155" s="12"/>
    </row>
    <row r="156" spans="1:10" ht="16" thickBot="1" x14ac:dyDescent="0.25">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
      <c r="A157" s="143" t="s">
        <v>1634</v>
      </c>
      <c r="B157" s="143" t="s">
        <v>1635</v>
      </c>
      <c r="C157" s="15">
        <v>1</v>
      </c>
      <c r="D157" t="s">
        <v>65</v>
      </c>
      <c r="E157" t="s">
        <v>66</v>
      </c>
      <c r="F157" t="str">
        <f>UnitControlCenter!$B$30</f>
        <v>quads / year</v>
      </c>
      <c r="G157" t="s">
        <v>601</v>
      </c>
      <c r="H157" t="s">
        <v>602</v>
      </c>
      <c r="I157" t="s">
        <v>829</v>
      </c>
    </row>
    <row r="158" spans="1:10" s="143" customFormat="1" x14ac:dyDescent="0.2">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
      <c r="A159" s="143" t="s">
        <v>1634</v>
      </c>
      <c r="B159" s="143" t="s">
        <v>1637</v>
      </c>
      <c r="C159" s="15">
        <v>1</v>
      </c>
      <c r="D159" t="s">
        <v>65</v>
      </c>
      <c r="E159" t="s">
        <v>66</v>
      </c>
      <c r="F159" t="str">
        <f>UnitControlCenter!$B$30</f>
        <v>quads / year</v>
      </c>
      <c r="G159" t="s">
        <v>868</v>
      </c>
      <c r="H159" t="s">
        <v>870</v>
      </c>
      <c r="I159" t="s">
        <v>869</v>
      </c>
    </row>
    <row r="160" spans="1:10" s="143" customFormat="1" x14ac:dyDescent="0.2">
      <c r="A160" s="143" t="s">
        <v>1634</v>
      </c>
      <c r="B160" s="143" t="s">
        <v>1638</v>
      </c>
      <c r="C160" s="15">
        <v>1</v>
      </c>
      <c r="D160" s="143" t="s">
        <v>63</v>
      </c>
      <c r="E160" s="143" t="s">
        <v>64</v>
      </c>
      <c r="F160" s="143" t="str">
        <f>UnitControlCenter!$B$30</f>
        <v>quads / year</v>
      </c>
      <c r="G160" s="143" t="s">
        <v>1476</v>
      </c>
    </row>
    <row r="161" spans="1:10" x14ac:dyDescent="0.2">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6" thickBot="1" x14ac:dyDescent="0.25">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
      <c r="A163" s="143" t="s">
        <v>657</v>
      </c>
      <c r="B163" s="143" t="s">
        <v>658</v>
      </c>
      <c r="C163" s="15">
        <v>1</v>
      </c>
      <c r="D163" t="s">
        <v>65</v>
      </c>
      <c r="E163" t="s">
        <v>66</v>
      </c>
      <c r="F163" t="str">
        <f>UnitControlCenter!$B$30</f>
        <v>quads / year</v>
      </c>
      <c r="G163" t="s">
        <v>1812</v>
      </c>
      <c r="H163" t="s">
        <v>1811</v>
      </c>
      <c r="I163" t="s">
        <v>1810</v>
      </c>
    </row>
    <row r="164" spans="1:10" x14ac:dyDescent="0.2">
      <c r="A164" s="143" t="s">
        <v>657</v>
      </c>
      <c r="B164" s="143" t="s">
        <v>659</v>
      </c>
      <c r="C164" s="15">
        <v>1</v>
      </c>
      <c r="D164" t="s">
        <v>65</v>
      </c>
      <c r="E164" t="s">
        <v>66</v>
      </c>
      <c r="F164" t="str">
        <f>UnitControlCenter!$B$30</f>
        <v>quads / year</v>
      </c>
      <c r="G164" t="s">
        <v>1813</v>
      </c>
      <c r="H164" t="s">
        <v>1468</v>
      </c>
      <c r="I164" t="s">
        <v>1469</v>
      </c>
    </row>
    <row r="165" spans="1:10" x14ac:dyDescent="0.2">
      <c r="A165" s="143" t="s">
        <v>657</v>
      </c>
      <c r="B165" s="143" t="s">
        <v>1808</v>
      </c>
      <c r="C165" s="15">
        <v>1</v>
      </c>
      <c r="D165" t="s">
        <v>65</v>
      </c>
      <c r="E165" t="s">
        <v>66</v>
      </c>
      <c r="F165" t="str">
        <f>UnitControlCenter!$B$30</f>
        <v>quads / year</v>
      </c>
      <c r="G165" t="s">
        <v>1822</v>
      </c>
      <c r="H165" t="s">
        <v>1814</v>
      </c>
      <c r="I165" s="15" t="s">
        <v>1815</v>
      </c>
    </row>
    <row r="166" spans="1:10" x14ac:dyDescent="0.2">
      <c r="A166" s="143" t="s">
        <v>657</v>
      </c>
      <c r="B166" s="143" t="s">
        <v>1809</v>
      </c>
      <c r="C166" s="15">
        <v>1</v>
      </c>
      <c r="D166" t="s">
        <v>65</v>
      </c>
      <c r="E166" t="s">
        <v>66</v>
      </c>
      <c r="F166" t="str">
        <f>UnitControlCenter!$B$30</f>
        <v>quads / year</v>
      </c>
      <c r="G166" t="s">
        <v>1823</v>
      </c>
      <c r="H166" t="s">
        <v>1468</v>
      </c>
      <c r="I166" t="s">
        <v>1469</v>
      </c>
    </row>
    <row r="167" spans="1:10" x14ac:dyDescent="0.2">
      <c r="A167" s="143" t="s">
        <v>657</v>
      </c>
      <c r="B167" s="143" t="s">
        <v>1106</v>
      </c>
      <c r="C167" s="15">
        <v>0</v>
      </c>
      <c r="D167" t="s">
        <v>63</v>
      </c>
      <c r="E167" t="s">
        <v>64</v>
      </c>
      <c r="F167" t="str">
        <f>UnitControlCenter!$B$31</f>
        <v>thousand BTU / 2024 dollar</v>
      </c>
      <c r="G167" t="s">
        <v>1061</v>
      </c>
    </row>
    <row r="168" spans="1:10" x14ac:dyDescent="0.2">
      <c r="A168" s="143" t="s">
        <v>657</v>
      </c>
      <c r="B168" s="143" t="s">
        <v>660</v>
      </c>
      <c r="C168" s="15">
        <v>1</v>
      </c>
      <c r="D168" t="s">
        <v>63</v>
      </c>
      <c r="E168" t="s">
        <v>64</v>
      </c>
      <c r="F168" t="str">
        <f>UnitControlCenter!$B$16</f>
        <v>terawatt-hours (TWh) / year</v>
      </c>
      <c r="G168" t="s">
        <v>560</v>
      </c>
    </row>
    <row r="169" spans="1:10" x14ac:dyDescent="0.2">
      <c r="A169" s="143" t="s">
        <v>657</v>
      </c>
      <c r="B169" s="143" t="s">
        <v>661</v>
      </c>
      <c r="C169" s="15">
        <v>1</v>
      </c>
      <c r="D169" t="s">
        <v>63</v>
      </c>
      <c r="E169" t="s">
        <v>64</v>
      </c>
      <c r="F169" t="str">
        <f>UnitControlCenter!$B$32</f>
        <v>millions of short tons / year</v>
      </c>
      <c r="G169" t="s">
        <v>559</v>
      </c>
    </row>
    <row r="170" spans="1:10" x14ac:dyDescent="0.2">
      <c r="A170" s="143" t="s">
        <v>657</v>
      </c>
      <c r="B170" s="143" t="s">
        <v>662</v>
      </c>
      <c r="C170" s="15">
        <v>1</v>
      </c>
      <c r="D170" t="s">
        <v>63</v>
      </c>
      <c r="E170" t="s">
        <v>64</v>
      </c>
      <c r="F170" t="str">
        <f>UnitControlCenter!$B$32</f>
        <v>millions of short tons / year</v>
      </c>
      <c r="G170" t="s">
        <v>558</v>
      </c>
    </row>
    <row r="171" spans="1:10" x14ac:dyDescent="0.2">
      <c r="A171" s="143" t="s">
        <v>657</v>
      </c>
      <c r="B171" s="143" t="s">
        <v>663</v>
      </c>
      <c r="C171" s="15">
        <v>1</v>
      </c>
      <c r="D171" t="s">
        <v>63</v>
      </c>
      <c r="E171" t="s">
        <v>64</v>
      </c>
      <c r="F171" t="str">
        <f>UnitControlCenter!$B$33</f>
        <v>trillion cubic feet / year</v>
      </c>
      <c r="G171" t="s">
        <v>557</v>
      </c>
    </row>
    <row r="172" spans="1:10" x14ac:dyDescent="0.2">
      <c r="A172" s="143" t="s">
        <v>657</v>
      </c>
      <c r="B172" s="143" t="s">
        <v>664</v>
      </c>
      <c r="C172" s="15">
        <v>1</v>
      </c>
      <c r="D172" t="s">
        <v>63</v>
      </c>
      <c r="E172" t="s">
        <v>64</v>
      </c>
      <c r="F172" t="str">
        <f>UnitControlCenter!$B$34</f>
        <v>million barrels of oil / year</v>
      </c>
      <c r="G172" t="s">
        <v>556</v>
      </c>
    </row>
    <row r="173" spans="1:10" x14ac:dyDescent="0.2">
      <c r="A173" s="143" t="s">
        <v>657</v>
      </c>
      <c r="B173" s="143" t="s">
        <v>665</v>
      </c>
      <c r="C173" s="15">
        <v>1</v>
      </c>
      <c r="D173" t="s">
        <v>63</v>
      </c>
      <c r="E173" t="s">
        <v>64</v>
      </c>
      <c r="F173" t="str">
        <f>UnitControlCenter!$B$34</f>
        <v>million barrels of oil / year</v>
      </c>
      <c r="G173" t="s">
        <v>607</v>
      </c>
    </row>
    <row r="174" spans="1:10" x14ac:dyDescent="0.2">
      <c r="A174" s="143" t="s">
        <v>657</v>
      </c>
      <c r="B174" s="143" t="s">
        <v>666</v>
      </c>
      <c r="C174" s="15">
        <v>1</v>
      </c>
      <c r="D174" t="s">
        <v>63</v>
      </c>
      <c r="E174" t="s">
        <v>64</v>
      </c>
      <c r="F174" t="str">
        <f>UnitControlCenter!$B$32</f>
        <v>millions of short tons / year</v>
      </c>
      <c r="G174" t="s">
        <v>608</v>
      </c>
    </row>
    <row r="175" spans="1:10" x14ac:dyDescent="0.2">
      <c r="A175" s="143" t="s">
        <v>657</v>
      </c>
      <c r="B175" s="143" t="s">
        <v>871</v>
      </c>
      <c r="C175" s="15">
        <v>1</v>
      </c>
      <c r="D175" t="s">
        <v>63</v>
      </c>
      <c r="E175" t="s">
        <v>64</v>
      </c>
      <c r="F175" t="str">
        <f>UnitControlCenter!$B$35</f>
        <v>million gallons / year</v>
      </c>
      <c r="G175" t="s">
        <v>875</v>
      </c>
    </row>
    <row r="176" spans="1:10" x14ac:dyDescent="0.2">
      <c r="A176" s="143" t="s">
        <v>657</v>
      </c>
      <c r="B176" s="143" t="s">
        <v>872</v>
      </c>
      <c r="C176" s="15">
        <v>1</v>
      </c>
      <c r="D176" t="s">
        <v>63</v>
      </c>
      <c r="E176" t="s">
        <v>64</v>
      </c>
      <c r="F176" t="str">
        <f>UnitControlCenter!$B$32</f>
        <v>millions of short tons / year</v>
      </c>
      <c r="G176" t="s">
        <v>876</v>
      </c>
    </row>
    <row r="177" spans="1:10" ht="16" thickBot="1" x14ac:dyDescent="0.25">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
      <c r="A178" s="143" t="s">
        <v>1537</v>
      </c>
      <c r="B178" s="143" t="s">
        <v>1564</v>
      </c>
      <c r="C178" s="15">
        <v>1</v>
      </c>
      <c r="D178" t="s">
        <v>65</v>
      </c>
      <c r="E178" t="s">
        <v>66</v>
      </c>
      <c r="F178" t="str">
        <f>UnitControlCenter!$B$36</f>
        <v>trillion BTU / year</v>
      </c>
      <c r="G178" t="s">
        <v>882</v>
      </c>
      <c r="H178" t="s">
        <v>883</v>
      </c>
      <c r="I178" t="s">
        <v>884</v>
      </c>
    </row>
    <row r="179" spans="1:10" x14ac:dyDescent="0.2">
      <c r="A179" s="143" t="s">
        <v>1537</v>
      </c>
      <c r="B179" s="143" t="s">
        <v>1565</v>
      </c>
      <c r="C179" s="15">
        <v>1</v>
      </c>
      <c r="D179" t="s">
        <v>65</v>
      </c>
      <c r="E179" t="s">
        <v>66</v>
      </c>
      <c r="F179" t="str">
        <f>UnitControlCenter!$B$36</f>
        <v>trillion BTU / year</v>
      </c>
      <c r="G179" t="s">
        <v>885</v>
      </c>
      <c r="H179" t="s">
        <v>883</v>
      </c>
      <c r="I179" t="s">
        <v>884</v>
      </c>
    </row>
    <row r="180" spans="1:10" x14ac:dyDescent="0.2">
      <c r="A180" s="143" t="s">
        <v>1537</v>
      </c>
      <c r="B180" s="143" t="s">
        <v>1566</v>
      </c>
      <c r="C180" s="15">
        <v>1</v>
      </c>
      <c r="D180" t="s">
        <v>65</v>
      </c>
      <c r="E180" t="s">
        <v>66</v>
      </c>
      <c r="F180" t="str">
        <f>UnitControlCenter!$B$9</f>
        <v>billion 2024 dollars / year</v>
      </c>
      <c r="G180" t="s">
        <v>886</v>
      </c>
      <c r="H180" t="s">
        <v>883</v>
      </c>
      <c r="I180" t="s">
        <v>884</v>
      </c>
    </row>
    <row r="181" spans="1:10" x14ac:dyDescent="0.2">
      <c r="A181" s="143" t="s">
        <v>1537</v>
      </c>
      <c r="B181" s="143" t="s">
        <v>1567</v>
      </c>
      <c r="C181" s="15">
        <v>1</v>
      </c>
      <c r="D181" t="s">
        <v>65</v>
      </c>
      <c r="E181" t="s">
        <v>66</v>
      </c>
      <c r="F181" t="str">
        <f>UnitControlCenter!$B$9</f>
        <v>billion 2024 dollars / year</v>
      </c>
      <c r="G181" t="s">
        <v>887</v>
      </c>
      <c r="H181" t="s">
        <v>883</v>
      </c>
      <c r="I181" t="s">
        <v>884</v>
      </c>
    </row>
    <row r="182" spans="1:10" x14ac:dyDescent="0.2">
      <c r="A182" s="143" t="s">
        <v>1537</v>
      </c>
      <c r="B182" s="143" t="s">
        <v>1568</v>
      </c>
      <c r="C182" s="15">
        <v>1</v>
      </c>
      <c r="D182" t="s">
        <v>65</v>
      </c>
      <c r="E182" t="s">
        <v>66</v>
      </c>
      <c r="F182" t="str">
        <f>UnitControlCenter!B3</f>
        <v>million metric tons / year</v>
      </c>
      <c r="G182" t="s">
        <v>1129</v>
      </c>
      <c r="H182" t="s">
        <v>1127</v>
      </c>
      <c r="I182" t="s">
        <v>1128</v>
      </c>
    </row>
    <row r="183" spans="1:10" x14ac:dyDescent="0.2">
      <c r="A183" s="143" t="s">
        <v>1537</v>
      </c>
      <c r="B183" s="143" t="s">
        <v>1569</v>
      </c>
      <c r="C183" s="15">
        <v>1</v>
      </c>
      <c r="D183" t="s">
        <v>65</v>
      </c>
      <c r="E183" t="s">
        <v>66</v>
      </c>
      <c r="F183" t="str">
        <f>UnitControlCenter!B3</f>
        <v>million metric tons / year</v>
      </c>
      <c r="G183" t="s">
        <v>1130</v>
      </c>
      <c r="H183" t="s">
        <v>1127</v>
      </c>
      <c r="I183" t="s">
        <v>1128</v>
      </c>
    </row>
    <row r="184" spans="1:10" x14ac:dyDescent="0.2">
      <c r="A184" s="143" t="s">
        <v>1537</v>
      </c>
      <c r="B184" s="143" t="s">
        <v>1570</v>
      </c>
      <c r="C184" s="15">
        <v>1</v>
      </c>
      <c r="D184" t="s">
        <v>65</v>
      </c>
      <c r="E184" t="s">
        <v>66</v>
      </c>
      <c r="F184" t="str">
        <f>UnitControlCenter!$B$36</f>
        <v>trillion BTU / year</v>
      </c>
      <c r="G184" t="s">
        <v>964</v>
      </c>
      <c r="H184" t="s">
        <v>959</v>
      </c>
      <c r="I184" t="s">
        <v>960</v>
      </c>
    </row>
    <row r="185" spans="1:10" x14ac:dyDescent="0.2">
      <c r="A185" s="143" t="s">
        <v>1537</v>
      </c>
      <c r="B185" s="143" t="s">
        <v>1571</v>
      </c>
      <c r="C185" s="15">
        <v>1</v>
      </c>
      <c r="D185" t="s">
        <v>65</v>
      </c>
      <c r="E185" t="s">
        <v>66</v>
      </c>
      <c r="F185" t="str">
        <f>UnitControlCenter!$B$36</f>
        <v>trillion BTU / year</v>
      </c>
      <c r="G185" t="s">
        <v>965</v>
      </c>
      <c r="H185" t="s">
        <v>959</v>
      </c>
      <c r="I185" t="s">
        <v>961</v>
      </c>
    </row>
    <row r="186" spans="1:10" x14ac:dyDescent="0.2">
      <c r="A186" s="143" t="s">
        <v>1537</v>
      </c>
      <c r="B186" s="143" t="s">
        <v>1572</v>
      </c>
      <c r="C186" s="15">
        <v>1</v>
      </c>
      <c r="D186" t="s">
        <v>65</v>
      </c>
      <c r="E186" t="s">
        <v>66</v>
      </c>
      <c r="F186" t="str">
        <f>UnitControlCenter!$B$9</f>
        <v>billion 2024 dollars / year</v>
      </c>
      <c r="G186" t="s">
        <v>966</v>
      </c>
      <c r="H186" t="s">
        <v>959</v>
      </c>
      <c r="I186" t="s">
        <v>962</v>
      </c>
    </row>
    <row r="187" spans="1:10" x14ac:dyDescent="0.2">
      <c r="A187" s="143" t="s">
        <v>1537</v>
      </c>
      <c r="B187" s="143" t="s">
        <v>1573</v>
      </c>
      <c r="C187" s="15">
        <v>1</v>
      </c>
      <c r="D187" t="s">
        <v>65</v>
      </c>
      <c r="E187" t="s">
        <v>66</v>
      </c>
      <c r="F187" t="str">
        <f>UnitControlCenter!$B$9</f>
        <v>billion 2024 dollars / year</v>
      </c>
      <c r="G187" t="s">
        <v>967</v>
      </c>
      <c r="H187" t="s">
        <v>959</v>
      </c>
      <c r="I187" t="s">
        <v>963</v>
      </c>
    </row>
    <row r="188" spans="1:10" x14ac:dyDescent="0.2">
      <c r="A188" s="143" t="s">
        <v>1537</v>
      </c>
      <c r="B188" s="143" t="s">
        <v>1574</v>
      </c>
      <c r="C188" s="15">
        <v>1</v>
      </c>
      <c r="D188" t="s">
        <v>65</v>
      </c>
      <c r="E188" t="s">
        <v>66</v>
      </c>
      <c r="F188" t="str">
        <f>UnitControlCenter!$B$30</f>
        <v>quads / year</v>
      </c>
      <c r="G188" t="s">
        <v>992</v>
      </c>
      <c r="H188" t="s">
        <v>994</v>
      </c>
      <c r="I188" t="s">
        <v>995</v>
      </c>
    </row>
    <row r="189" spans="1:10" x14ac:dyDescent="0.2">
      <c r="A189" s="143" t="s">
        <v>1537</v>
      </c>
      <c r="B189" s="143" t="s">
        <v>1575</v>
      </c>
      <c r="C189" s="15">
        <v>1</v>
      </c>
      <c r="D189" t="s">
        <v>65</v>
      </c>
      <c r="E189" t="s">
        <v>66</v>
      </c>
      <c r="F189" t="str">
        <f>UnitControlCenter!$B$30</f>
        <v>quads / year</v>
      </c>
      <c r="G189" t="s">
        <v>993</v>
      </c>
      <c r="H189" t="s">
        <v>994</v>
      </c>
      <c r="I189" t="s">
        <v>995</v>
      </c>
    </row>
    <row r="190" spans="1:10" ht="101.5" customHeight="1" x14ac:dyDescent="0.2">
      <c r="A190" s="143" t="s">
        <v>1537</v>
      </c>
      <c r="B190" s="143" t="s">
        <v>1839</v>
      </c>
      <c r="C190" s="15">
        <v>1</v>
      </c>
      <c r="D190" t="s">
        <v>65</v>
      </c>
      <c r="E190" t="s">
        <v>66</v>
      </c>
      <c r="F190" t="s">
        <v>350</v>
      </c>
      <c r="G190" t="s">
        <v>1923</v>
      </c>
      <c r="H190" t="s">
        <v>1924</v>
      </c>
      <c r="I190" t="s">
        <v>1937</v>
      </c>
    </row>
    <row r="191" spans="1:10" x14ac:dyDescent="0.2">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
      <c r="A197" s="143" t="s">
        <v>1537</v>
      </c>
      <c r="B197" s="143" t="s">
        <v>1581</v>
      </c>
      <c r="C197" s="15">
        <v>1</v>
      </c>
      <c r="D197" t="s">
        <v>65</v>
      </c>
      <c r="E197" t="s">
        <v>66</v>
      </c>
      <c r="F197" t="str">
        <f>UnitControlCenter!$B$10</f>
        <v>billion 2024 dollars</v>
      </c>
      <c r="G197" t="s">
        <v>1551</v>
      </c>
      <c r="H197" t="s">
        <v>1539</v>
      </c>
      <c r="I197" s="12" t="s">
        <v>1546</v>
      </c>
      <c r="J197" s="12"/>
    </row>
    <row r="198" spans="1:10" ht="16" thickBot="1" x14ac:dyDescent="0.25">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
      <c r="A199" s="143" t="s">
        <v>591</v>
      </c>
      <c r="B199" s="143" t="s">
        <v>93</v>
      </c>
      <c r="C199" s="15">
        <v>1</v>
      </c>
      <c r="D199" t="s">
        <v>65</v>
      </c>
      <c r="E199" t="s">
        <v>597</v>
      </c>
      <c r="F199" t="str">
        <f>UnitControlCenter!$B$22</f>
        <v>2024 dollars / megawatt-hour (MWh)</v>
      </c>
      <c r="G199" t="s">
        <v>1493</v>
      </c>
      <c r="H199" t="s">
        <v>1492</v>
      </c>
      <c r="I199" t="s">
        <v>1816</v>
      </c>
    </row>
    <row r="200" spans="1:10" x14ac:dyDescent="0.2">
      <c r="A200" s="143" t="s">
        <v>591</v>
      </c>
      <c r="B200" s="143" t="s">
        <v>444</v>
      </c>
      <c r="C200" s="15">
        <v>1</v>
      </c>
      <c r="D200" t="s">
        <v>65</v>
      </c>
      <c r="E200" t="s">
        <v>597</v>
      </c>
      <c r="F200" t="str">
        <f>UnitControlCenter!$B$37</f>
        <v>2024 dollars / short ton</v>
      </c>
      <c r="G200" t="s">
        <v>895</v>
      </c>
      <c r="H200" t="s">
        <v>896</v>
      </c>
      <c r="I200" t="s">
        <v>897</v>
      </c>
    </row>
    <row r="201" spans="1:10" x14ac:dyDescent="0.2">
      <c r="A201" s="143" t="s">
        <v>591</v>
      </c>
      <c r="B201" s="143" t="s">
        <v>441</v>
      </c>
      <c r="C201" s="15">
        <v>1</v>
      </c>
      <c r="D201" t="s">
        <v>65</v>
      </c>
      <c r="E201" t="s">
        <v>597</v>
      </c>
      <c r="F201" t="str">
        <f>UnitControlCenter!$B$37</f>
        <v>2024 dollars / short ton</v>
      </c>
      <c r="G201" t="s">
        <v>610</v>
      </c>
      <c r="H201" t="s">
        <v>339</v>
      </c>
      <c r="I201" t="s">
        <v>782</v>
      </c>
    </row>
    <row r="202" spans="1:10" x14ac:dyDescent="0.2">
      <c r="A202" s="143" t="s">
        <v>591</v>
      </c>
      <c r="B202" s="143" t="s">
        <v>87</v>
      </c>
      <c r="C202" s="15">
        <v>1</v>
      </c>
      <c r="D202" t="s">
        <v>65</v>
      </c>
      <c r="E202" t="s">
        <v>597</v>
      </c>
      <c r="F202" t="str">
        <f>UnitControlCenter!$B$38</f>
        <v>2024 dollars / thousand cubic feet</v>
      </c>
      <c r="G202" t="s">
        <v>1495</v>
      </c>
      <c r="H202" t="s">
        <v>1494</v>
      </c>
      <c r="I202" t="s">
        <v>1817</v>
      </c>
    </row>
    <row r="203" spans="1:10" x14ac:dyDescent="0.2">
      <c r="A203" s="143" t="s">
        <v>591</v>
      </c>
      <c r="B203" s="143" t="s">
        <v>95</v>
      </c>
      <c r="C203" s="15">
        <v>1</v>
      </c>
      <c r="D203" t="s">
        <v>65</v>
      </c>
      <c r="E203" t="s">
        <v>597</v>
      </c>
      <c r="F203" t="str">
        <f>UnitControlCenter!$B$39</f>
        <v>2024 dollars / gallon</v>
      </c>
      <c r="G203" t="s">
        <v>612</v>
      </c>
      <c r="H203" t="s">
        <v>334</v>
      </c>
      <c r="I203" s="15">
        <v>969696</v>
      </c>
      <c r="J203" s="15"/>
    </row>
    <row r="204" spans="1:10" x14ac:dyDescent="0.2">
      <c r="A204" s="143" t="s">
        <v>591</v>
      </c>
      <c r="B204" s="143" t="s">
        <v>96</v>
      </c>
      <c r="C204" s="15">
        <v>1</v>
      </c>
      <c r="D204" t="s">
        <v>65</v>
      </c>
      <c r="E204" t="s">
        <v>597</v>
      </c>
      <c r="F204" t="str">
        <f>UnitControlCenter!$B$39</f>
        <v>2024 dollars / gallon</v>
      </c>
      <c r="G204" t="s">
        <v>890</v>
      </c>
      <c r="H204" t="s">
        <v>888</v>
      </c>
      <c r="I204" t="s">
        <v>889</v>
      </c>
    </row>
    <row r="205" spans="1:10" x14ac:dyDescent="0.2">
      <c r="A205" s="143" t="s">
        <v>591</v>
      </c>
      <c r="B205" s="143" t="s">
        <v>92</v>
      </c>
      <c r="C205" s="15">
        <v>1</v>
      </c>
      <c r="D205" t="s">
        <v>65</v>
      </c>
      <c r="E205" t="s">
        <v>597</v>
      </c>
      <c r="F205" t="str">
        <f>UnitControlCenter!$B$37</f>
        <v>2024 dollars / short ton</v>
      </c>
      <c r="G205" t="s">
        <v>891</v>
      </c>
      <c r="H205" t="s">
        <v>892</v>
      </c>
      <c r="I205" t="s">
        <v>893</v>
      </c>
    </row>
    <row r="206" spans="1:10" x14ac:dyDescent="0.2">
      <c r="A206" s="143" t="s">
        <v>591</v>
      </c>
      <c r="B206" s="143" t="s">
        <v>832</v>
      </c>
      <c r="C206" s="15">
        <v>1</v>
      </c>
      <c r="D206" t="s">
        <v>65</v>
      </c>
      <c r="E206" t="s">
        <v>597</v>
      </c>
      <c r="F206" t="str">
        <f>UnitControlCenter!$B$40</f>
        <v>2024 dollars / barrel of oil</v>
      </c>
      <c r="G206" t="s">
        <v>956</v>
      </c>
      <c r="H206" t="s">
        <v>957</v>
      </c>
      <c r="I206" t="s">
        <v>958</v>
      </c>
    </row>
    <row r="207" spans="1:10" x14ac:dyDescent="0.2">
      <c r="A207" s="143" t="s">
        <v>591</v>
      </c>
      <c r="B207" s="143" t="s">
        <v>894</v>
      </c>
      <c r="C207" s="15">
        <v>1</v>
      </c>
      <c r="D207" t="s">
        <v>65</v>
      </c>
      <c r="E207" t="s">
        <v>597</v>
      </c>
      <c r="F207" t="str">
        <f>UnitControlCenter!$B$39</f>
        <v>2024 dollars / gallon</v>
      </c>
      <c r="G207" t="s">
        <v>898</v>
      </c>
      <c r="H207" t="s">
        <v>609</v>
      </c>
      <c r="I207" t="s">
        <v>828</v>
      </c>
    </row>
    <row r="208" spans="1:10" ht="16" thickBot="1" x14ac:dyDescent="0.25">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
      <c r="A209" s="143" t="s">
        <v>592</v>
      </c>
      <c r="B209" s="143" t="s">
        <v>1648</v>
      </c>
      <c r="C209" s="15">
        <v>1</v>
      </c>
      <c r="D209" t="s">
        <v>63</v>
      </c>
      <c r="E209" t="s">
        <v>64</v>
      </c>
      <c r="F209" t="str">
        <f>UnitControlCenter!$B$42</f>
        <v>2024 dollars / kilowatt-hour (kWh)</v>
      </c>
      <c r="G209" t="s">
        <v>613</v>
      </c>
    </row>
    <row r="210" spans="1:10" x14ac:dyDescent="0.2">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
      <c r="A211" s="143" t="s">
        <v>592</v>
      </c>
      <c r="B211" s="143" t="s">
        <v>594</v>
      </c>
      <c r="C211" s="15">
        <v>1</v>
      </c>
      <c r="D211" t="s">
        <v>63</v>
      </c>
      <c r="E211" t="s">
        <v>64</v>
      </c>
      <c r="F211" t="str">
        <f>UnitControlCenter!$B$45</f>
        <v>million 2024 dollars / megawatt (MW)</v>
      </c>
      <c r="G211" t="s">
        <v>614</v>
      </c>
    </row>
    <row r="212" spans="1:10" x14ac:dyDescent="0.2">
      <c r="A212" s="143" t="s">
        <v>592</v>
      </c>
      <c r="B212" s="143" t="s">
        <v>595</v>
      </c>
      <c r="C212" s="15">
        <v>1</v>
      </c>
      <c r="D212" t="s">
        <v>63</v>
      </c>
      <c r="E212" t="s">
        <v>64</v>
      </c>
      <c r="F212" t="str">
        <f>UnitControlCenter!$B$45</f>
        <v>million 2024 dollars / megawatt (MW)</v>
      </c>
      <c r="G212" t="s">
        <v>615</v>
      </c>
    </row>
    <row r="213" spans="1:10" x14ac:dyDescent="0.2">
      <c r="A213" s="143" t="s">
        <v>592</v>
      </c>
      <c r="B213" s="143" t="s">
        <v>596</v>
      </c>
      <c r="C213" s="15">
        <v>1</v>
      </c>
      <c r="D213" t="s">
        <v>63</v>
      </c>
      <c r="E213" t="s">
        <v>64</v>
      </c>
      <c r="F213" t="str">
        <f>UnitControlCenter!$B$45</f>
        <v>million 2024 dollars / megawatt (MW)</v>
      </c>
      <c r="G213" t="s">
        <v>616</v>
      </c>
    </row>
    <row r="214" spans="1:10" ht="16" thickBot="1" x14ac:dyDescent="0.25">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baseColWidth="10" defaultColWidth="8.83203125" defaultRowHeight="15" x14ac:dyDescent="0.2"/>
  <cols>
    <col min="1" max="1" width="13.5" customWidth="1"/>
    <col min="2" max="2" width="8.83203125" style="15"/>
    <col min="4" max="4" width="46" customWidth="1"/>
  </cols>
  <sheetData>
    <row r="1" spans="1:5" x14ac:dyDescent="0.2">
      <c r="A1" s="37" t="s">
        <v>777</v>
      </c>
      <c r="B1" s="43"/>
      <c r="C1" s="38"/>
      <c r="D1" s="38"/>
    </row>
    <row r="2" spans="1:5" x14ac:dyDescent="0.2">
      <c r="A2" s="4" t="s">
        <v>741</v>
      </c>
      <c r="B2" s="44" t="s">
        <v>742</v>
      </c>
      <c r="C2" s="4" t="s">
        <v>743</v>
      </c>
      <c r="D2" s="4" t="s">
        <v>744</v>
      </c>
    </row>
    <row r="3" spans="1:5" x14ac:dyDescent="0.2">
      <c r="A3" s="89" t="s">
        <v>1757</v>
      </c>
      <c r="B3" s="92" t="s">
        <v>1759</v>
      </c>
      <c r="C3" s="90"/>
      <c r="D3" s="91" t="s">
        <v>1758</v>
      </c>
    </row>
    <row r="4" spans="1:5" x14ac:dyDescent="0.2">
      <c r="A4" t="s">
        <v>791</v>
      </c>
      <c r="B4" s="15" t="s">
        <v>785</v>
      </c>
      <c r="C4" s="62"/>
      <c r="D4" s="93" t="s">
        <v>1761</v>
      </c>
      <c r="E4" t="s">
        <v>1764</v>
      </c>
    </row>
    <row r="5" spans="1:5" x14ac:dyDescent="0.2">
      <c r="A5" t="s">
        <v>1768</v>
      </c>
      <c r="B5" s="45" t="s">
        <v>1769</v>
      </c>
      <c r="C5" s="94"/>
      <c r="D5" s="93" t="s">
        <v>1763</v>
      </c>
      <c r="E5" t="s">
        <v>1767</v>
      </c>
    </row>
    <row r="6" spans="1:5" x14ac:dyDescent="0.2">
      <c r="A6" t="s">
        <v>1914</v>
      </c>
      <c r="B6" s="45" t="s">
        <v>1913</v>
      </c>
      <c r="C6" s="112"/>
      <c r="D6" s="109" t="s">
        <v>1907</v>
      </c>
    </row>
    <row r="7" spans="1:5" x14ac:dyDescent="0.2">
      <c r="A7" t="s">
        <v>1911</v>
      </c>
      <c r="B7" s="45" t="s">
        <v>1910</v>
      </c>
      <c r="C7" s="110"/>
      <c r="D7" s="109" t="s">
        <v>1908</v>
      </c>
    </row>
    <row r="8" spans="1:5" x14ac:dyDescent="0.2">
      <c r="A8" t="s">
        <v>1912</v>
      </c>
      <c r="B8" s="15">
        <v>6699</v>
      </c>
      <c r="C8" s="111"/>
      <c r="D8" s="109" t="s">
        <v>1909</v>
      </c>
    </row>
    <row r="9" spans="1:5" x14ac:dyDescent="0.2">
      <c r="A9" t="s">
        <v>1914</v>
      </c>
      <c r="B9" s="45" t="s">
        <v>1770</v>
      </c>
      <c r="C9" s="73"/>
      <c r="D9" t="s">
        <v>1774</v>
      </c>
    </row>
    <row r="10" spans="1:5" x14ac:dyDescent="0.2">
      <c r="A10" t="s">
        <v>1775</v>
      </c>
      <c r="B10" s="45" t="s">
        <v>1776</v>
      </c>
      <c r="C10" s="96"/>
      <c r="D10" s="95" t="s">
        <v>1747</v>
      </c>
    </row>
    <row r="11" spans="1:5" x14ac:dyDescent="0.2">
      <c r="A11" t="s">
        <v>751</v>
      </c>
      <c r="B11" s="15" t="s">
        <v>762</v>
      </c>
      <c r="C11" s="50"/>
      <c r="D11" t="s">
        <v>434</v>
      </c>
    </row>
    <row r="12" spans="1:5" x14ac:dyDescent="0.2">
      <c r="A12" t="s">
        <v>1732</v>
      </c>
      <c r="B12" s="15" t="s">
        <v>1731</v>
      </c>
      <c r="C12" s="83"/>
      <c r="D12" t="s">
        <v>1664</v>
      </c>
    </row>
    <row r="13" spans="1:5" x14ac:dyDescent="0.2">
      <c r="A13" t="s">
        <v>759</v>
      </c>
      <c r="B13" s="45" t="s">
        <v>760</v>
      </c>
      <c r="C13" s="49"/>
      <c r="D13" t="s">
        <v>92</v>
      </c>
    </row>
    <row r="14" spans="1:5" x14ac:dyDescent="0.2">
      <c r="A14" t="s">
        <v>787</v>
      </c>
      <c r="B14" s="15" t="s">
        <v>781</v>
      </c>
      <c r="C14" s="59"/>
      <c r="D14" t="s">
        <v>91</v>
      </c>
    </row>
    <row r="15" spans="1:5" x14ac:dyDescent="0.2">
      <c r="A15" t="s">
        <v>766</v>
      </c>
      <c r="B15" s="15" t="s">
        <v>782</v>
      </c>
      <c r="C15" s="54"/>
      <c r="D15" t="s">
        <v>778</v>
      </c>
    </row>
    <row r="16" spans="1:5" x14ac:dyDescent="0.2">
      <c r="A16" t="s">
        <v>788</v>
      </c>
      <c r="B16" s="15" t="s">
        <v>611</v>
      </c>
      <c r="C16" s="58"/>
      <c r="D16" t="s">
        <v>779</v>
      </c>
    </row>
    <row r="17" spans="1:4" x14ac:dyDescent="0.2">
      <c r="A17" t="s">
        <v>786</v>
      </c>
      <c r="B17" s="15" t="s">
        <v>783</v>
      </c>
      <c r="C17" s="61"/>
      <c r="D17" t="s">
        <v>449</v>
      </c>
    </row>
    <row r="18" spans="1:4" x14ac:dyDescent="0.2">
      <c r="A18" t="s">
        <v>767</v>
      </c>
      <c r="B18" s="15" t="s">
        <v>763</v>
      </c>
      <c r="C18" s="53"/>
      <c r="D18" t="s">
        <v>452</v>
      </c>
    </row>
    <row r="19" spans="1:4" x14ac:dyDescent="0.2">
      <c r="A19" t="s">
        <v>740</v>
      </c>
      <c r="B19" s="46" t="s">
        <v>747</v>
      </c>
      <c r="C19" s="42"/>
      <c r="D19" t="s">
        <v>89</v>
      </c>
    </row>
    <row r="20" spans="1:4" x14ac:dyDescent="0.2">
      <c r="A20" t="s">
        <v>1291</v>
      </c>
      <c r="B20" t="s">
        <v>1771</v>
      </c>
      <c r="C20" s="74"/>
      <c r="D20" t="s">
        <v>1666</v>
      </c>
    </row>
    <row r="21" spans="1:4" x14ac:dyDescent="0.2">
      <c r="A21" t="s">
        <v>768</v>
      </c>
      <c r="B21" s="15" t="s">
        <v>764</v>
      </c>
      <c r="C21" s="55"/>
      <c r="D21" t="s">
        <v>1667</v>
      </c>
    </row>
    <row r="22" spans="1:4" x14ac:dyDescent="0.2">
      <c r="A22" t="s">
        <v>750</v>
      </c>
      <c r="B22" s="45" t="s">
        <v>755</v>
      </c>
      <c r="C22" s="51"/>
      <c r="D22" t="s">
        <v>780</v>
      </c>
    </row>
    <row r="23" spans="1:4" x14ac:dyDescent="0.2">
      <c r="A23" t="s">
        <v>790</v>
      </c>
      <c r="B23" s="15" t="s">
        <v>784</v>
      </c>
      <c r="C23" s="60"/>
      <c r="D23" t="s">
        <v>714</v>
      </c>
    </row>
    <row r="24" spans="1:4" x14ac:dyDescent="0.2">
      <c r="A24" t="s">
        <v>753</v>
      </c>
      <c r="B24" s="45" t="s">
        <v>754</v>
      </c>
      <c r="C24" s="41"/>
      <c r="D24" t="s">
        <v>865</v>
      </c>
    </row>
    <row r="25" spans="1:4" x14ac:dyDescent="0.2">
      <c r="A25" t="s">
        <v>833</v>
      </c>
      <c r="B25" s="45" t="s">
        <v>835</v>
      </c>
      <c r="C25" s="63"/>
      <c r="D25" t="s">
        <v>832</v>
      </c>
    </row>
    <row r="26" spans="1:4" x14ac:dyDescent="0.2">
      <c r="A26" t="s">
        <v>834</v>
      </c>
      <c r="B26" s="45">
        <v>740000</v>
      </c>
      <c r="C26" s="64"/>
      <c r="D26" t="s">
        <v>712</v>
      </c>
    </row>
    <row r="27" spans="1:4" x14ac:dyDescent="0.2">
      <c r="A27" t="s">
        <v>769</v>
      </c>
      <c r="B27" s="15" t="s">
        <v>765</v>
      </c>
      <c r="C27" s="56"/>
      <c r="D27" t="s">
        <v>309</v>
      </c>
    </row>
    <row r="28" spans="1:4" x14ac:dyDescent="0.2">
      <c r="A28" t="s">
        <v>1730</v>
      </c>
      <c r="B28" s="15" t="s">
        <v>1772</v>
      </c>
      <c r="C28" s="82"/>
      <c r="D28" t="s">
        <v>1663</v>
      </c>
    </row>
    <row r="29" spans="1:4" x14ac:dyDescent="0.2">
      <c r="A29" t="s">
        <v>752</v>
      </c>
      <c r="B29" s="45" t="s">
        <v>757</v>
      </c>
      <c r="C29" s="48"/>
      <c r="D29" t="s">
        <v>1598</v>
      </c>
    </row>
    <row r="30" spans="1:4" x14ac:dyDescent="0.2">
      <c r="A30" t="s">
        <v>1599</v>
      </c>
      <c r="B30" s="45" t="s">
        <v>1600</v>
      </c>
      <c r="C30" s="81"/>
      <c r="D30" t="s">
        <v>1597</v>
      </c>
    </row>
    <row r="31" spans="1:4" x14ac:dyDescent="0.2">
      <c r="A31" t="s">
        <v>1292</v>
      </c>
      <c r="B31" s="12" t="s">
        <v>1773</v>
      </c>
      <c r="C31" s="75"/>
      <c r="D31" t="s">
        <v>1665</v>
      </c>
    </row>
    <row r="32" spans="1:4" x14ac:dyDescent="0.2">
      <c r="A32" t="s">
        <v>776</v>
      </c>
      <c r="B32" s="15" t="s">
        <v>775</v>
      </c>
      <c r="C32" s="57"/>
      <c r="D32" t="s">
        <v>441</v>
      </c>
    </row>
    <row r="33" spans="1:5" x14ac:dyDescent="0.2">
      <c r="A33" t="s">
        <v>1293</v>
      </c>
      <c r="B33" s="72" t="s">
        <v>1286</v>
      </c>
      <c r="C33" s="71"/>
      <c r="D33" t="s">
        <v>1662</v>
      </c>
    </row>
    <row r="34" spans="1:5" x14ac:dyDescent="0.2">
      <c r="A34" t="s">
        <v>746</v>
      </c>
      <c r="B34" s="45" t="s">
        <v>756</v>
      </c>
      <c r="C34" s="47"/>
      <c r="D34" t="s">
        <v>444</v>
      </c>
    </row>
    <row r="35" spans="1:5" x14ac:dyDescent="0.2">
      <c r="A35" t="s">
        <v>1768</v>
      </c>
      <c r="B35" s="45" t="s">
        <v>1769</v>
      </c>
      <c r="C35" s="94"/>
      <c r="D35" t="s">
        <v>1762</v>
      </c>
      <c r="E35" t="s">
        <v>1766</v>
      </c>
    </row>
    <row r="36" spans="1:5" x14ac:dyDescent="0.2">
      <c r="A36" t="s">
        <v>791</v>
      </c>
      <c r="B36" s="15" t="s">
        <v>785</v>
      </c>
      <c r="C36" s="62"/>
      <c r="D36" s="93" t="s">
        <v>1760</v>
      </c>
      <c r="E36" t="s">
        <v>1765</v>
      </c>
    </row>
    <row r="38" spans="1:5" x14ac:dyDescent="0.2">
      <c r="A38" s="37" t="s">
        <v>761</v>
      </c>
      <c r="B38" s="43"/>
      <c r="C38" s="38"/>
      <c r="D38" s="38"/>
    </row>
    <row r="39" spans="1:5" s="4" customFormat="1" x14ac:dyDescent="0.2">
      <c r="A39" s="4" t="s">
        <v>741</v>
      </c>
      <c r="B39" s="44" t="s">
        <v>742</v>
      </c>
      <c r="C39" s="4" t="s">
        <v>743</v>
      </c>
      <c r="D39" s="4" t="s">
        <v>825</v>
      </c>
    </row>
    <row r="40" spans="1:5" x14ac:dyDescent="0.2">
      <c r="A40" t="s">
        <v>767</v>
      </c>
      <c r="B40" s="15" t="s">
        <v>763</v>
      </c>
      <c r="C40" s="53"/>
      <c r="D40" t="s">
        <v>827</v>
      </c>
    </row>
    <row r="41" spans="1:5" x14ac:dyDescent="0.2">
      <c r="A41" t="s">
        <v>740</v>
      </c>
      <c r="B41" s="46" t="s">
        <v>747</v>
      </c>
      <c r="C41" s="42"/>
      <c r="D41" t="s">
        <v>826</v>
      </c>
    </row>
    <row r="42" spans="1:5" x14ac:dyDescent="0.2">
      <c r="A42" t="s">
        <v>752</v>
      </c>
      <c r="B42" s="15" t="s">
        <v>757</v>
      </c>
      <c r="C42" s="48"/>
      <c r="D42" t="s">
        <v>4</v>
      </c>
    </row>
    <row r="43" spans="1:5" x14ac:dyDescent="0.2">
      <c r="A43" t="s">
        <v>766</v>
      </c>
      <c r="B43" s="15" t="s">
        <v>782</v>
      </c>
      <c r="C43" s="54"/>
      <c r="D43" t="s">
        <v>93</v>
      </c>
    </row>
    <row r="44" spans="1:5" x14ac:dyDescent="0.2">
      <c r="A44" t="s">
        <v>746</v>
      </c>
      <c r="B44" s="15">
        <v>969696</v>
      </c>
      <c r="C44" s="47"/>
      <c r="D44" t="s">
        <v>9</v>
      </c>
    </row>
    <row r="45" spans="1:5" x14ac:dyDescent="0.2">
      <c r="A45" t="s">
        <v>759</v>
      </c>
      <c r="B45" s="15" t="s">
        <v>760</v>
      </c>
      <c r="C45" s="49"/>
      <c r="D45" t="s">
        <v>671</v>
      </c>
    </row>
    <row r="46" spans="1:5" x14ac:dyDescent="0.2">
      <c r="A46" t="s">
        <v>768</v>
      </c>
      <c r="B46" s="15" t="s">
        <v>764</v>
      </c>
      <c r="C46" s="55"/>
      <c r="D46" t="s">
        <v>131</v>
      </c>
    </row>
    <row r="47" spans="1:5" x14ac:dyDescent="0.2">
      <c r="A47" t="s">
        <v>769</v>
      </c>
      <c r="B47" s="15" t="s">
        <v>765</v>
      </c>
      <c r="C47" s="56"/>
      <c r="D47" t="s">
        <v>680</v>
      </c>
    </row>
    <row r="48" spans="1:5" x14ac:dyDescent="0.2">
      <c r="A48" t="s">
        <v>751</v>
      </c>
      <c r="B48" s="15" t="s">
        <v>762</v>
      </c>
      <c r="C48" s="52"/>
      <c r="D48" t="s">
        <v>1915</v>
      </c>
    </row>
    <row r="49" spans="1:4" x14ac:dyDescent="0.2">
      <c r="A49" t="s">
        <v>787</v>
      </c>
      <c r="B49" s="15" t="s">
        <v>781</v>
      </c>
      <c r="C49" s="59"/>
      <c r="D49" t="s">
        <v>1916</v>
      </c>
    </row>
    <row r="50" spans="1:4" x14ac:dyDescent="0.2">
      <c r="A50" t="s">
        <v>766</v>
      </c>
      <c r="B50" s="15" t="s">
        <v>782</v>
      </c>
      <c r="C50" s="54"/>
      <c r="D50" t="s">
        <v>1917</v>
      </c>
    </row>
    <row r="51" spans="1:4" x14ac:dyDescent="0.2">
      <c r="A51" t="s">
        <v>833</v>
      </c>
      <c r="B51" s="45" t="s">
        <v>835</v>
      </c>
      <c r="C51" s="63"/>
      <c r="D51" t="s">
        <v>1033</v>
      </c>
    </row>
    <row r="53" spans="1:4" x14ac:dyDescent="0.2">
      <c r="A53" s="37" t="s">
        <v>770</v>
      </c>
      <c r="B53" s="43"/>
      <c r="C53" s="38"/>
      <c r="D53" s="38"/>
    </row>
    <row r="54" spans="1:4" x14ac:dyDescent="0.2">
      <c r="A54" s="4" t="s">
        <v>741</v>
      </c>
      <c r="B54" s="44" t="s">
        <v>742</v>
      </c>
      <c r="C54" s="4" t="s">
        <v>743</v>
      </c>
      <c r="D54" s="4" t="s">
        <v>744</v>
      </c>
    </row>
    <row r="55" spans="1:4" x14ac:dyDescent="0.2">
      <c r="A55" t="s">
        <v>752</v>
      </c>
      <c r="B55" s="45" t="s">
        <v>757</v>
      </c>
      <c r="C55" s="48"/>
      <c r="D55" t="s">
        <v>771</v>
      </c>
    </row>
    <row r="56" spans="1:4" x14ac:dyDescent="0.2">
      <c r="A56" t="s">
        <v>746</v>
      </c>
      <c r="B56" s="15">
        <v>969696</v>
      </c>
      <c r="C56" s="47"/>
      <c r="D56" t="s">
        <v>772</v>
      </c>
    </row>
    <row r="57" spans="1:4" x14ac:dyDescent="0.2">
      <c r="A57" t="s">
        <v>759</v>
      </c>
      <c r="B57" s="15" t="s">
        <v>760</v>
      </c>
      <c r="C57" s="49"/>
      <c r="D57" t="s">
        <v>773</v>
      </c>
    </row>
    <row r="58" spans="1:4" x14ac:dyDescent="0.2">
      <c r="A58" t="s">
        <v>833</v>
      </c>
      <c r="B58" s="45" t="s">
        <v>835</v>
      </c>
      <c r="C58" s="63"/>
      <c r="D58" t="s">
        <v>1034</v>
      </c>
    </row>
    <row r="60" spans="1:4" x14ac:dyDescent="0.2">
      <c r="A60" s="37" t="s">
        <v>774</v>
      </c>
      <c r="B60" s="43"/>
      <c r="C60" s="38"/>
      <c r="D60" s="38"/>
    </row>
    <row r="61" spans="1:4" x14ac:dyDescent="0.2">
      <c r="A61" s="4" t="s">
        <v>741</v>
      </c>
      <c r="B61" s="44" t="s">
        <v>742</v>
      </c>
      <c r="C61" s="4" t="s">
        <v>743</v>
      </c>
      <c r="D61" s="4" t="s">
        <v>744</v>
      </c>
    </row>
    <row r="62" spans="1:4" x14ac:dyDescent="0.2">
      <c r="A62" t="s">
        <v>759</v>
      </c>
      <c r="B62" s="15" t="s">
        <v>760</v>
      </c>
      <c r="C62" s="49"/>
      <c r="D62" t="s">
        <v>488</v>
      </c>
    </row>
    <row r="63" spans="1:4" x14ac:dyDescent="0.2">
      <c r="A63" t="s">
        <v>753</v>
      </c>
      <c r="B63" s="45" t="s">
        <v>754</v>
      </c>
      <c r="C63" s="41"/>
      <c r="D63" t="s">
        <v>478</v>
      </c>
    </row>
    <row r="64" spans="1:4" x14ac:dyDescent="0.2">
      <c r="A64" t="s">
        <v>752</v>
      </c>
      <c r="B64" s="45" t="s">
        <v>757</v>
      </c>
      <c r="C64" s="48"/>
      <c r="D64" t="s">
        <v>487</v>
      </c>
    </row>
    <row r="65" spans="1:4" x14ac:dyDescent="0.2">
      <c r="A65" t="s">
        <v>746</v>
      </c>
      <c r="B65" s="45" t="s">
        <v>756</v>
      </c>
      <c r="C65" s="47"/>
      <c r="D65" t="s">
        <v>479</v>
      </c>
    </row>
    <row r="66" spans="1:4" x14ac:dyDescent="0.2">
      <c r="B66" s="45"/>
    </row>
    <row r="67" spans="1:4" x14ac:dyDescent="0.2">
      <c r="A67" s="37" t="s">
        <v>911</v>
      </c>
      <c r="B67" s="43"/>
      <c r="C67" s="38"/>
      <c r="D67" s="38"/>
    </row>
    <row r="68" spans="1:4" x14ac:dyDescent="0.2">
      <c r="A68" s="4" t="s">
        <v>741</v>
      </c>
      <c r="B68" s="44" t="s">
        <v>742</v>
      </c>
      <c r="C68" s="4" t="s">
        <v>743</v>
      </c>
      <c r="D68" s="4" t="s">
        <v>744</v>
      </c>
    </row>
    <row r="69" spans="1:4" x14ac:dyDescent="0.2">
      <c r="A69" t="s">
        <v>752</v>
      </c>
      <c r="B69" s="45" t="s">
        <v>757</v>
      </c>
      <c r="C69" s="48"/>
      <c r="D69" t="s">
        <v>803</v>
      </c>
    </row>
    <row r="70" spans="1:4" x14ac:dyDescent="0.2">
      <c r="A70" t="s">
        <v>767</v>
      </c>
      <c r="B70" s="15" t="s">
        <v>763</v>
      </c>
      <c r="C70" s="53"/>
      <c r="D70" t="s">
        <v>804</v>
      </c>
    </row>
    <row r="71" spans="1:4" x14ac:dyDescent="0.2">
      <c r="A71" t="s">
        <v>766</v>
      </c>
      <c r="B71" s="15" t="s">
        <v>782</v>
      </c>
      <c r="C71" s="54"/>
      <c r="D71" t="s">
        <v>805</v>
      </c>
    </row>
    <row r="72" spans="1:4" x14ac:dyDescent="0.2">
      <c r="A72" t="s">
        <v>759</v>
      </c>
      <c r="B72" s="45" t="s">
        <v>760</v>
      </c>
      <c r="C72" s="49"/>
      <c r="D72" t="s">
        <v>806</v>
      </c>
    </row>
    <row r="73" spans="1:4" x14ac:dyDescent="0.2">
      <c r="A73" t="s">
        <v>753</v>
      </c>
      <c r="B73" s="45" t="s">
        <v>754</v>
      </c>
      <c r="C73" s="41"/>
      <c r="D73" t="s">
        <v>807</v>
      </c>
    </row>
    <row r="75" spans="1:4" x14ac:dyDescent="0.2">
      <c r="A75" s="37" t="s">
        <v>1177</v>
      </c>
      <c r="B75" s="43"/>
      <c r="C75" s="38"/>
      <c r="D75" s="38"/>
    </row>
    <row r="76" spans="1:4" x14ac:dyDescent="0.2">
      <c r="A76" s="4" t="s">
        <v>741</v>
      </c>
      <c r="B76" s="44" t="s">
        <v>742</v>
      </c>
      <c r="C76" s="4" t="s">
        <v>743</v>
      </c>
      <c r="D76" s="4" t="s">
        <v>744</v>
      </c>
    </row>
    <row r="77" spans="1:4" x14ac:dyDescent="0.2">
      <c r="A77" t="s">
        <v>767</v>
      </c>
      <c r="B77" s="15" t="s">
        <v>763</v>
      </c>
      <c r="C77" s="53"/>
      <c r="D77" t="s">
        <v>1167</v>
      </c>
    </row>
    <row r="78" spans="1:4" x14ac:dyDescent="0.2">
      <c r="A78" t="s">
        <v>752</v>
      </c>
      <c r="B78" s="45" t="s">
        <v>757</v>
      </c>
      <c r="C78" s="48"/>
      <c r="D78" t="s">
        <v>1166</v>
      </c>
    </row>
    <row r="79" spans="1:4" x14ac:dyDescent="0.2">
      <c r="A79" t="s">
        <v>751</v>
      </c>
      <c r="B79" s="15" t="s">
        <v>762</v>
      </c>
      <c r="C79" s="52"/>
      <c r="D79" t="s">
        <v>1163</v>
      </c>
    </row>
    <row r="80" spans="1:4" x14ac:dyDescent="0.2">
      <c r="A80" t="s">
        <v>791</v>
      </c>
      <c r="B80" s="15" t="s">
        <v>785</v>
      </c>
      <c r="C80" s="62"/>
      <c r="D80" t="s">
        <v>1164</v>
      </c>
    </row>
    <row r="81" spans="1:4" x14ac:dyDescent="0.2">
      <c r="A81" t="s">
        <v>769</v>
      </c>
      <c r="B81" s="15" t="s">
        <v>765</v>
      </c>
      <c r="C81" s="56"/>
      <c r="D81" t="s">
        <v>1165</v>
      </c>
    </row>
    <row r="83" spans="1:4" x14ac:dyDescent="0.2">
      <c r="A83" s="37" t="s">
        <v>1251</v>
      </c>
      <c r="B83" s="43"/>
      <c r="C83" s="38"/>
      <c r="D83" s="38"/>
    </row>
    <row r="84" spans="1:4" x14ac:dyDescent="0.2">
      <c r="A84" s="4" t="s">
        <v>741</v>
      </c>
      <c r="B84" s="44" t="s">
        <v>742</v>
      </c>
      <c r="C84" s="4" t="s">
        <v>743</v>
      </c>
      <c r="D84" s="4" t="s">
        <v>744</v>
      </c>
    </row>
    <row r="85" spans="1:4" x14ac:dyDescent="0.2">
      <c r="A85" t="s">
        <v>833</v>
      </c>
      <c r="B85" s="45" t="s">
        <v>835</v>
      </c>
      <c r="C85" s="63"/>
      <c r="D85" t="s">
        <v>1184</v>
      </c>
    </row>
    <row r="86" spans="1:4" x14ac:dyDescent="0.2">
      <c r="A86" t="s">
        <v>767</v>
      </c>
      <c r="B86" s="15" t="s">
        <v>763</v>
      </c>
      <c r="C86" s="53"/>
      <c r="D86" t="s">
        <v>1185</v>
      </c>
    </row>
    <row r="87" spans="1:4" x14ac:dyDescent="0.2">
      <c r="A87" t="s">
        <v>769</v>
      </c>
      <c r="B87" s="15" t="s">
        <v>765</v>
      </c>
      <c r="C87" s="56"/>
      <c r="D87" t="s">
        <v>456</v>
      </c>
    </row>
    <row r="88" spans="1:4" x14ac:dyDescent="0.2">
      <c r="A88" t="s">
        <v>768</v>
      </c>
      <c r="B88" s="15" t="s">
        <v>764</v>
      </c>
      <c r="C88" s="55"/>
      <c r="D88" t="s">
        <v>1186</v>
      </c>
    </row>
    <row r="89" spans="1:4" x14ac:dyDescent="0.2">
      <c r="A89" t="s">
        <v>766</v>
      </c>
      <c r="B89" s="15" t="s">
        <v>782</v>
      </c>
      <c r="C89" s="54"/>
      <c r="D89" t="s">
        <v>1187</v>
      </c>
    </row>
    <row r="90" spans="1:4" x14ac:dyDescent="0.2">
      <c r="A90" t="s">
        <v>746</v>
      </c>
      <c r="B90" s="45" t="s">
        <v>756</v>
      </c>
      <c r="C90" s="47"/>
      <c r="D90" t="s">
        <v>261</v>
      </c>
    </row>
    <row r="91" spans="1:4" x14ac:dyDescent="0.2">
      <c r="A91" t="s">
        <v>752</v>
      </c>
      <c r="B91" s="45" t="s">
        <v>757</v>
      </c>
      <c r="C91" s="48"/>
      <c r="D91" t="s">
        <v>1188</v>
      </c>
    </row>
    <row r="92" spans="1:4" x14ac:dyDescent="0.2">
      <c r="A92" t="s">
        <v>759</v>
      </c>
      <c r="B92" s="45" t="s">
        <v>760</v>
      </c>
      <c r="C92" s="49"/>
      <c r="D92" t="s">
        <v>1189</v>
      </c>
    </row>
    <row r="93" spans="1:4" x14ac:dyDescent="0.2">
      <c r="A93" t="s">
        <v>751</v>
      </c>
      <c r="B93" s="15" t="s">
        <v>762</v>
      </c>
      <c r="C93" s="52"/>
      <c r="D93" t="s">
        <v>1190</v>
      </c>
    </row>
    <row r="94" spans="1:4" x14ac:dyDescent="0.2">
      <c r="A94" t="s">
        <v>753</v>
      </c>
      <c r="B94" s="45" t="s">
        <v>754</v>
      </c>
      <c r="C94" s="41"/>
      <c r="D94" t="s">
        <v>807</v>
      </c>
    </row>
    <row r="95" spans="1:4" x14ac:dyDescent="0.2">
      <c r="B95" s="45"/>
    </row>
    <row r="96" spans="1:4" x14ac:dyDescent="0.2">
      <c r="A96" s="37" t="s">
        <v>1149</v>
      </c>
      <c r="B96" s="43"/>
      <c r="C96" s="38"/>
      <c r="D96" s="38"/>
    </row>
    <row r="97" spans="1:4" x14ac:dyDescent="0.2">
      <c r="A97" s="4" t="s">
        <v>741</v>
      </c>
      <c r="B97" s="44" t="s">
        <v>742</v>
      </c>
      <c r="C97" s="4" t="s">
        <v>743</v>
      </c>
      <c r="D97" s="4" t="s">
        <v>744</v>
      </c>
    </row>
    <row r="98" spans="1:4" x14ac:dyDescent="0.2">
      <c r="A98" t="s">
        <v>752</v>
      </c>
      <c r="B98" s="45" t="s">
        <v>757</v>
      </c>
      <c r="C98" s="48"/>
      <c r="D98" t="s">
        <v>1097</v>
      </c>
    </row>
    <row r="99" spans="1:4" x14ac:dyDescent="0.2">
      <c r="A99" t="s">
        <v>767</v>
      </c>
      <c r="B99" s="15" t="s">
        <v>763</v>
      </c>
      <c r="C99" s="53"/>
      <c r="D99" t="s">
        <v>1098</v>
      </c>
    </row>
    <row r="100" spans="1:4" x14ac:dyDescent="0.2">
      <c r="A100" t="s">
        <v>766</v>
      </c>
      <c r="B100" s="15" t="s">
        <v>782</v>
      </c>
      <c r="C100" s="54"/>
      <c r="D100" t="s">
        <v>1099</v>
      </c>
    </row>
    <row r="101" spans="1:4" x14ac:dyDescent="0.2">
      <c r="A101" t="s">
        <v>753</v>
      </c>
      <c r="B101" s="45" t="s">
        <v>754</v>
      </c>
      <c r="C101" s="41"/>
      <c r="D101" t="s">
        <v>807</v>
      </c>
    </row>
    <row r="103" spans="1:4" x14ac:dyDescent="0.2">
      <c r="A103" s="37" t="s">
        <v>1460</v>
      </c>
      <c r="B103" s="43"/>
      <c r="C103" s="38"/>
      <c r="D103" s="38"/>
    </row>
    <row r="104" spans="1:4" x14ac:dyDescent="0.2">
      <c r="A104" s="4" t="s">
        <v>741</v>
      </c>
      <c r="B104" s="44" t="s">
        <v>742</v>
      </c>
      <c r="C104" s="4" t="s">
        <v>743</v>
      </c>
      <c r="D104" s="4" t="s">
        <v>744</v>
      </c>
    </row>
    <row r="105" spans="1:4" x14ac:dyDescent="0.2">
      <c r="A105" t="s">
        <v>787</v>
      </c>
      <c r="B105" s="15" t="s">
        <v>781</v>
      </c>
      <c r="C105" s="59"/>
      <c r="D105" t="s">
        <v>1361</v>
      </c>
    </row>
    <row r="106" spans="1:4" x14ac:dyDescent="0.2">
      <c r="A106" t="s">
        <v>759</v>
      </c>
      <c r="B106" s="45" t="s">
        <v>760</v>
      </c>
      <c r="C106" s="49"/>
      <c r="D106" t="s">
        <v>1362</v>
      </c>
    </row>
    <row r="108" spans="1:4" x14ac:dyDescent="0.2">
      <c r="A108" s="37" t="s">
        <v>1363</v>
      </c>
      <c r="B108" s="43"/>
      <c r="C108" s="38"/>
      <c r="D108" s="38"/>
    </row>
    <row r="109" spans="1:4" x14ac:dyDescent="0.2">
      <c r="A109" s="4" t="s">
        <v>741</v>
      </c>
      <c r="B109" s="44" t="s">
        <v>742</v>
      </c>
      <c r="C109" s="4" t="s">
        <v>743</v>
      </c>
      <c r="D109" s="4" t="s">
        <v>744</v>
      </c>
    </row>
    <row r="110" spans="1:4" x14ac:dyDescent="0.2">
      <c r="A110" t="s">
        <v>752</v>
      </c>
      <c r="B110" s="45" t="s">
        <v>757</v>
      </c>
      <c r="C110" s="48"/>
      <c r="D110" t="s">
        <v>1364</v>
      </c>
    </row>
    <row r="111" spans="1:4" x14ac:dyDescent="0.2">
      <c r="A111" t="s">
        <v>766</v>
      </c>
      <c r="B111" s="15" t="s">
        <v>782</v>
      </c>
      <c r="C111" s="54"/>
      <c r="D111" t="s">
        <v>1365</v>
      </c>
    </row>
    <row r="112" spans="1:4" x14ac:dyDescent="0.2">
      <c r="A112" t="s">
        <v>759</v>
      </c>
      <c r="B112" s="45" t="s">
        <v>760</v>
      </c>
      <c r="C112" s="49"/>
      <c r="D112" t="s">
        <v>1366</v>
      </c>
    </row>
    <row r="113" spans="1:4" x14ac:dyDescent="0.2">
      <c r="A113" t="s">
        <v>767</v>
      </c>
      <c r="B113" s="15" t="s">
        <v>763</v>
      </c>
      <c r="C113" s="53"/>
      <c r="D113" t="s">
        <v>1367</v>
      </c>
    </row>
    <row r="115" spans="1:4" x14ac:dyDescent="0.2">
      <c r="A115" s="37" t="s">
        <v>1368</v>
      </c>
      <c r="B115" s="43"/>
      <c r="C115" s="38"/>
      <c r="D115" s="38"/>
    </row>
    <row r="116" spans="1:4" x14ac:dyDescent="0.2">
      <c r="A116" s="4" t="s">
        <v>741</v>
      </c>
      <c r="B116" s="44" t="s">
        <v>742</v>
      </c>
      <c r="C116" s="4" t="s">
        <v>743</v>
      </c>
      <c r="D116" s="4" t="s">
        <v>744</v>
      </c>
    </row>
    <row r="117" spans="1:4" x14ac:dyDescent="0.2">
      <c r="A117" t="s">
        <v>791</v>
      </c>
      <c r="B117" s="15" t="s">
        <v>785</v>
      </c>
      <c r="C117" s="62"/>
      <c r="D117" t="s">
        <v>1369</v>
      </c>
    </row>
    <row r="118" spans="1:4" x14ac:dyDescent="0.2">
      <c r="A118" t="s">
        <v>768</v>
      </c>
      <c r="B118" s="15" t="s">
        <v>764</v>
      </c>
      <c r="C118" s="55"/>
      <c r="D118" t="s">
        <v>1370</v>
      </c>
    </row>
    <row r="120" spans="1:4" x14ac:dyDescent="0.2">
      <c r="A120" s="37" t="s">
        <v>1371</v>
      </c>
      <c r="B120" s="43"/>
      <c r="C120" s="38"/>
      <c r="D120" s="38"/>
    </row>
    <row r="121" spans="1:4" x14ac:dyDescent="0.2">
      <c r="A121" s="4" t="s">
        <v>741</v>
      </c>
      <c r="B121" s="44" t="s">
        <v>742</v>
      </c>
      <c r="C121" s="4" t="s">
        <v>743</v>
      </c>
      <c r="D121" s="4" t="s">
        <v>744</v>
      </c>
    </row>
    <row r="122" spans="1:4" x14ac:dyDescent="0.2">
      <c r="A122" t="s">
        <v>787</v>
      </c>
      <c r="B122" s="15" t="s">
        <v>781</v>
      </c>
      <c r="C122" s="59"/>
      <c r="D122" t="s">
        <v>1372</v>
      </c>
    </row>
    <row r="123" spans="1:4" x14ac:dyDescent="0.2">
      <c r="A123" t="s">
        <v>767</v>
      </c>
      <c r="B123" s="15" t="s">
        <v>763</v>
      </c>
      <c r="C123" s="53"/>
      <c r="D123" t="s">
        <v>1373</v>
      </c>
    </row>
    <row r="124" spans="1:4" x14ac:dyDescent="0.2">
      <c r="A124" t="s">
        <v>769</v>
      </c>
      <c r="B124" s="15" t="s">
        <v>765</v>
      </c>
      <c r="C124" s="56"/>
      <c r="D124" t="s">
        <v>1374</v>
      </c>
    </row>
    <row r="125" spans="1:4" x14ac:dyDescent="0.2">
      <c r="A125" t="s">
        <v>759</v>
      </c>
      <c r="B125" s="45" t="s">
        <v>760</v>
      </c>
      <c r="C125" s="49"/>
      <c r="D125" t="s">
        <v>1375</v>
      </c>
    </row>
    <row r="126" spans="1:4" x14ac:dyDescent="0.2">
      <c r="A126" t="s">
        <v>766</v>
      </c>
      <c r="B126" s="15" t="s">
        <v>782</v>
      </c>
      <c r="C126" s="54"/>
      <c r="D126" t="s">
        <v>1376</v>
      </c>
    </row>
    <row r="127" spans="1:4" x14ac:dyDescent="0.2">
      <c r="A127" t="s">
        <v>746</v>
      </c>
      <c r="B127" s="45" t="s">
        <v>756</v>
      </c>
      <c r="C127" s="47"/>
      <c r="D127" t="s">
        <v>1377</v>
      </c>
    </row>
    <row r="128" spans="1:4" x14ac:dyDescent="0.2">
      <c r="A128" t="s">
        <v>752</v>
      </c>
      <c r="B128" s="45" t="s">
        <v>757</v>
      </c>
      <c r="C128" s="48"/>
      <c r="D128" t="s">
        <v>1378</v>
      </c>
    </row>
    <row r="130" spans="1:4" x14ac:dyDescent="0.2">
      <c r="A130" s="37" t="s">
        <v>1111</v>
      </c>
      <c r="B130" s="43"/>
      <c r="C130" s="38"/>
      <c r="D130" s="38"/>
    </row>
    <row r="131" spans="1:4" x14ac:dyDescent="0.2">
      <c r="A131" s="4" t="s">
        <v>741</v>
      </c>
      <c r="B131" s="44" t="s">
        <v>742</v>
      </c>
      <c r="C131" s="4" t="s">
        <v>743</v>
      </c>
      <c r="D131" s="4" t="s">
        <v>744</v>
      </c>
    </row>
    <row r="132" spans="1:4" x14ac:dyDescent="0.2">
      <c r="A132" t="s">
        <v>767</v>
      </c>
      <c r="B132" s="15" t="s">
        <v>763</v>
      </c>
      <c r="C132" s="53"/>
      <c r="D132" t="s">
        <v>1112</v>
      </c>
    </row>
    <row r="133" spans="1:4" x14ac:dyDescent="0.2">
      <c r="A133" t="s">
        <v>759</v>
      </c>
      <c r="B133" s="45" t="s">
        <v>760</v>
      </c>
      <c r="C133" s="49"/>
      <c r="D133" t="s">
        <v>1113</v>
      </c>
    </row>
    <row r="134" spans="1:4" x14ac:dyDescent="0.2">
      <c r="A134" t="s">
        <v>753</v>
      </c>
      <c r="B134" s="45" t="s">
        <v>754</v>
      </c>
      <c r="C134" s="41"/>
      <c r="D134" t="s">
        <v>807</v>
      </c>
    </row>
    <row r="135" spans="1:4" x14ac:dyDescent="0.2">
      <c r="B135" s="45"/>
    </row>
    <row r="136" spans="1:4" x14ac:dyDescent="0.2">
      <c r="A136" s="37" t="s">
        <v>1150</v>
      </c>
      <c r="B136" s="43"/>
      <c r="C136" s="38"/>
      <c r="D136" s="38"/>
    </row>
    <row r="137" spans="1:4" x14ac:dyDescent="0.2">
      <c r="A137" s="4" t="s">
        <v>741</v>
      </c>
      <c r="B137" s="44" t="s">
        <v>742</v>
      </c>
      <c r="C137" s="4" t="s">
        <v>743</v>
      </c>
      <c r="D137" s="4" t="s">
        <v>744</v>
      </c>
    </row>
    <row r="138" spans="1:4" x14ac:dyDescent="0.2">
      <c r="A138" t="s">
        <v>752</v>
      </c>
      <c r="B138" s="45" t="s">
        <v>757</v>
      </c>
      <c r="C138" s="48"/>
      <c r="D138" t="s">
        <v>1151</v>
      </c>
    </row>
    <row r="139" spans="1:4" x14ac:dyDescent="0.2">
      <c r="A139" t="s">
        <v>791</v>
      </c>
      <c r="B139" s="15" t="s">
        <v>785</v>
      </c>
      <c r="C139" s="62"/>
      <c r="D139" t="s">
        <v>1152</v>
      </c>
    </row>
    <row r="140" spans="1:4" x14ac:dyDescent="0.2">
      <c r="A140" t="s">
        <v>769</v>
      </c>
      <c r="B140" s="15" t="s">
        <v>765</v>
      </c>
      <c r="C140" s="56"/>
      <c r="D140" t="s">
        <v>1153</v>
      </c>
    </row>
    <row r="141" spans="1:4" x14ac:dyDescent="0.2">
      <c r="A141" t="s">
        <v>753</v>
      </c>
      <c r="B141" s="45" t="s">
        <v>754</v>
      </c>
      <c r="C141" s="41"/>
      <c r="D141" t="s">
        <v>807</v>
      </c>
    </row>
    <row r="143" spans="1:4" x14ac:dyDescent="0.2">
      <c r="A143" s="37" t="s">
        <v>809</v>
      </c>
      <c r="B143" s="43"/>
      <c r="C143" s="38"/>
      <c r="D143" s="38"/>
    </row>
    <row r="144" spans="1:4" x14ac:dyDescent="0.2">
      <c r="A144" s="4" t="s">
        <v>741</v>
      </c>
      <c r="B144" s="44" t="s">
        <v>742</v>
      </c>
      <c r="C144" s="4" t="s">
        <v>743</v>
      </c>
      <c r="D144" s="4" t="s">
        <v>744</v>
      </c>
    </row>
    <row r="145" spans="1:4" x14ac:dyDescent="0.2">
      <c r="A145" t="s">
        <v>753</v>
      </c>
      <c r="B145" s="45" t="s">
        <v>754</v>
      </c>
      <c r="C145" s="41"/>
      <c r="D145" t="s">
        <v>810</v>
      </c>
    </row>
    <row r="146" spans="1:4" x14ac:dyDescent="0.2">
      <c r="A146" t="s">
        <v>767</v>
      </c>
      <c r="B146" s="15" t="s">
        <v>763</v>
      </c>
      <c r="C146" s="53"/>
      <c r="D146" t="s">
        <v>811</v>
      </c>
    </row>
    <row r="147" spans="1:4" x14ac:dyDescent="0.2">
      <c r="A147" t="s">
        <v>769</v>
      </c>
      <c r="B147" s="15" t="s">
        <v>765</v>
      </c>
      <c r="C147" s="56"/>
      <c r="D147" t="s">
        <v>903</v>
      </c>
    </row>
    <row r="148" spans="1:4" x14ac:dyDescent="0.2">
      <c r="A148" t="s">
        <v>768</v>
      </c>
      <c r="B148" s="15" t="s">
        <v>764</v>
      </c>
      <c r="C148" s="55"/>
      <c r="D148" t="s">
        <v>812</v>
      </c>
    </row>
    <row r="149" spans="1:4" x14ac:dyDescent="0.2">
      <c r="A149" t="s">
        <v>766</v>
      </c>
      <c r="B149" s="15" t="s">
        <v>782</v>
      </c>
      <c r="C149" s="54"/>
      <c r="D149" t="s">
        <v>813</v>
      </c>
    </row>
    <row r="150" spans="1:4" x14ac:dyDescent="0.2">
      <c r="A150" t="s">
        <v>746</v>
      </c>
      <c r="B150" s="45" t="s">
        <v>756</v>
      </c>
      <c r="C150" s="47"/>
      <c r="D150" t="s">
        <v>814</v>
      </c>
    </row>
    <row r="151" spans="1:4" x14ac:dyDescent="0.2">
      <c r="A151" t="s">
        <v>752</v>
      </c>
      <c r="B151" s="45" t="s">
        <v>757</v>
      </c>
      <c r="C151" s="48"/>
      <c r="D151" t="s">
        <v>815</v>
      </c>
    </row>
    <row r="152" spans="1:4" x14ac:dyDescent="0.2">
      <c r="A152" t="s">
        <v>759</v>
      </c>
      <c r="B152" s="45" t="s">
        <v>760</v>
      </c>
      <c r="C152" s="49"/>
      <c r="D152" t="s">
        <v>816</v>
      </c>
    </row>
    <row r="153" spans="1:4" x14ac:dyDescent="0.2">
      <c r="A153" t="s">
        <v>751</v>
      </c>
      <c r="B153" s="15" t="s">
        <v>762</v>
      </c>
      <c r="C153" s="52"/>
      <c r="D153" t="s">
        <v>817</v>
      </c>
    </row>
    <row r="155" spans="1:4" x14ac:dyDescent="0.2">
      <c r="A155" s="37" t="s">
        <v>808</v>
      </c>
      <c r="B155" s="43"/>
      <c r="C155" s="38"/>
      <c r="D155" s="38"/>
    </row>
    <row r="156" spans="1:4" x14ac:dyDescent="0.2">
      <c r="A156" s="4" t="s">
        <v>741</v>
      </c>
      <c r="B156" s="44" t="s">
        <v>742</v>
      </c>
      <c r="C156" s="4" t="s">
        <v>743</v>
      </c>
      <c r="D156" s="4" t="s">
        <v>744</v>
      </c>
    </row>
    <row r="157" spans="1:4" x14ac:dyDescent="0.2">
      <c r="A157" t="s">
        <v>759</v>
      </c>
      <c r="B157" s="45" t="s">
        <v>760</v>
      </c>
      <c r="C157" s="49"/>
      <c r="D157" t="s">
        <v>921</v>
      </c>
    </row>
    <row r="158" spans="1:4" x14ac:dyDescent="0.2">
      <c r="A158" t="s">
        <v>766</v>
      </c>
      <c r="B158" s="15" t="s">
        <v>782</v>
      </c>
      <c r="C158" s="54"/>
      <c r="D158" t="s">
        <v>922</v>
      </c>
    </row>
    <row r="159" spans="1:4" x14ac:dyDescent="0.2">
      <c r="A159" t="s">
        <v>752</v>
      </c>
      <c r="B159" s="45" t="s">
        <v>757</v>
      </c>
      <c r="C159" s="48"/>
      <c r="D159" t="s">
        <v>912</v>
      </c>
    </row>
    <row r="160" spans="1:4" x14ac:dyDescent="0.2">
      <c r="A160" t="s">
        <v>767</v>
      </c>
      <c r="B160" s="15" t="s">
        <v>763</v>
      </c>
      <c r="C160" s="53"/>
      <c r="D160" t="s">
        <v>913</v>
      </c>
    </row>
    <row r="161" spans="1:4" x14ac:dyDescent="0.2">
      <c r="A161" t="s">
        <v>753</v>
      </c>
      <c r="B161" s="45" t="s">
        <v>754</v>
      </c>
      <c r="C161" s="41"/>
      <c r="D161" t="s">
        <v>807</v>
      </c>
    </row>
    <row r="163" spans="1:4" x14ac:dyDescent="0.2">
      <c r="A163" s="37" t="s">
        <v>745</v>
      </c>
      <c r="B163" s="43"/>
      <c r="C163" s="38"/>
      <c r="D163" s="38"/>
    </row>
    <row r="164" spans="1:4" x14ac:dyDescent="0.2">
      <c r="A164" s="4" t="s">
        <v>741</v>
      </c>
      <c r="B164" s="44" t="s">
        <v>742</v>
      </c>
      <c r="C164" s="4" t="s">
        <v>743</v>
      </c>
      <c r="D164" s="4" t="s">
        <v>744</v>
      </c>
    </row>
    <row r="165" spans="1:4" x14ac:dyDescent="0.2">
      <c r="A165" t="s">
        <v>766</v>
      </c>
      <c r="B165" s="15" t="s">
        <v>782</v>
      </c>
      <c r="C165" s="54"/>
      <c r="D165" t="s">
        <v>491</v>
      </c>
    </row>
    <row r="166" spans="1:4" x14ac:dyDescent="0.2">
      <c r="A166" t="s">
        <v>746</v>
      </c>
      <c r="B166" s="45" t="s">
        <v>756</v>
      </c>
      <c r="C166" s="47"/>
      <c r="D166" t="s">
        <v>493</v>
      </c>
    </row>
    <row r="167" spans="1:4" x14ac:dyDescent="0.2">
      <c r="A167" t="s">
        <v>752</v>
      </c>
      <c r="B167" s="45" t="s">
        <v>757</v>
      </c>
      <c r="C167" s="48"/>
      <c r="D167" t="s">
        <v>492</v>
      </c>
    </row>
    <row r="168" spans="1:4" x14ac:dyDescent="0.2">
      <c r="A168" t="s">
        <v>751</v>
      </c>
      <c r="B168" s="15" t="s">
        <v>762</v>
      </c>
      <c r="C168" s="50"/>
      <c r="D168" t="s">
        <v>748</v>
      </c>
    </row>
    <row r="169" spans="1:4" x14ac:dyDescent="0.2">
      <c r="A169" t="s">
        <v>767</v>
      </c>
      <c r="B169" s="15" t="s">
        <v>763</v>
      </c>
      <c r="C169" s="53"/>
      <c r="D169" t="s">
        <v>749</v>
      </c>
    </row>
    <row r="170" spans="1:4" x14ac:dyDescent="0.2">
      <c r="A170" t="s">
        <v>753</v>
      </c>
      <c r="B170" s="45" t="s">
        <v>754</v>
      </c>
      <c r="C170" s="41"/>
      <c r="D170" t="s">
        <v>494</v>
      </c>
    </row>
    <row r="171" spans="1:4" x14ac:dyDescent="0.2">
      <c r="A171" t="s">
        <v>759</v>
      </c>
      <c r="B171" s="45" t="s">
        <v>760</v>
      </c>
      <c r="C171" s="49"/>
      <c r="D171" t="s">
        <v>758</v>
      </c>
    </row>
    <row r="173" spans="1:4" x14ac:dyDescent="0.2">
      <c r="A173" s="37" t="s">
        <v>792</v>
      </c>
      <c r="B173" s="43"/>
      <c r="C173" s="38"/>
      <c r="D173" s="38"/>
    </row>
    <row r="174" spans="1:4" x14ac:dyDescent="0.2">
      <c r="A174" s="4" t="s">
        <v>741</v>
      </c>
      <c r="B174" s="44" t="s">
        <v>742</v>
      </c>
      <c r="C174" s="4" t="s">
        <v>743</v>
      </c>
      <c r="D174" s="4" t="s">
        <v>744</v>
      </c>
    </row>
    <row r="175" spans="1:4" x14ac:dyDescent="0.2">
      <c r="A175" t="s">
        <v>752</v>
      </c>
      <c r="B175" s="45" t="s">
        <v>757</v>
      </c>
      <c r="C175" s="48"/>
      <c r="D175" t="s">
        <v>142</v>
      </c>
    </row>
    <row r="176" spans="1:4" x14ac:dyDescent="0.2">
      <c r="A176" t="s">
        <v>740</v>
      </c>
      <c r="B176" s="46" t="s">
        <v>747</v>
      </c>
      <c r="C176" s="42"/>
      <c r="D176" t="s">
        <v>794</v>
      </c>
    </row>
    <row r="177" spans="1:4" x14ac:dyDescent="0.2">
      <c r="A177" t="s">
        <v>791</v>
      </c>
      <c r="B177" s="15" t="s">
        <v>785</v>
      </c>
      <c r="C177" s="62"/>
      <c r="D177" t="s">
        <v>801</v>
      </c>
    </row>
    <row r="178" spans="1:4" x14ac:dyDescent="0.2">
      <c r="A178" t="s">
        <v>759</v>
      </c>
      <c r="B178" s="45" t="s">
        <v>760</v>
      </c>
      <c r="C178" s="49"/>
      <c r="D178" t="s">
        <v>795</v>
      </c>
    </row>
    <row r="179" spans="1:4" x14ac:dyDescent="0.2">
      <c r="A179" t="s">
        <v>768</v>
      </c>
      <c r="B179" s="15" t="s">
        <v>764</v>
      </c>
      <c r="C179" s="55"/>
      <c r="D179" t="s">
        <v>796</v>
      </c>
    </row>
    <row r="180" spans="1:4" x14ac:dyDescent="0.2">
      <c r="A180" t="s">
        <v>767</v>
      </c>
      <c r="B180" s="15" t="s">
        <v>763</v>
      </c>
      <c r="C180" s="53"/>
      <c r="D180" t="s">
        <v>797</v>
      </c>
    </row>
    <row r="181" spans="1:4" x14ac:dyDescent="0.2">
      <c r="A181" t="s">
        <v>786</v>
      </c>
      <c r="B181" s="15" t="s">
        <v>783</v>
      </c>
      <c r="C181" s="61"/>
      <c r="D181" t="s">
        <v>798</v>
      </c>
    </row>
    <row r="182" spans="1:4" x14ac:dyDescent="0.2">
      <c r="A182" t="s">
        <v>753</v>
      </c>
      <c r="B182" s="45" t="s">
        <v>754</v>
      </c>
      <c r="C182" s="41"/>
      <c r="D182" t="s">
        <v>802</v>
      </c>
    </row>
    <row r="183" spans="1:4" x14ac:dyDescent="0.2">
      <c r="A183" t="s">
        <v>766</v>
      </c>
      <c r="B183" s="15" t="s">
        <v>782</v>
      </c>
      <c r="C183" s="54"/>
      <c r="D183" t="s">
        <v>587</v>
      </c>
    </row>
    <row r="184" spans="1:4" x14ac:dyDescent="0.2">
      <c r="A184" t="s">
        <v>769</v>
      </c>
      <c r="B184" s="15" t="s">
        <v>765</v>
      </c>
      <c r="C184" s="56"/>
      <c r="D184" t="s">
        <v>1355</v>
      </c>
    </row>
    <row r="185" spans="1:4" x14ac:dyDescent="0.2">
      <c r="A185" t="s">
        <v>746</v>
      </c>
      <c r="B185" s="45" t="s">
        <v>756</v>
      </c>
      <c r="C185" s="47"/>
      <c r="D185" t="s">
        <v>793</v>
      </c>
    </row>
    <row r="187" spans="1:4" x14ac:dyDescent="0.2">
      <c r="A187" s="37" t="s">
        <v>818</v>
      </c>
      <c r="B187" s="43"/>
      <c r="C187" s="38"/>
      <c r="D187" s="38"/>
    </row>
    <row r="188" spans="1:4" x14ac:dyDescent="0.2">
      <c r="A188" s="4" t="s">
        <v>741</v>
      </c>
      <c r="B188" s="44" t="s">
        <v>742</v>
      </c>
      <c r="C188" s="4" t="s">
        <v>743</v>
      </c>
      <c r="D188" s="4" t="s">
        <v>744</v>
      </c>
    </row>
    <row r="189" spans="1:4" x14ac:dyDescent="0.2">
      <c r="A189" t="s">
        <v>746</v>
      </c>
      <c r="B189" s="45" t="s">
        <v>756</v>
      </c>
      <c r="C189" s="47"/>
      <c r="D189" t="s">
        <v>999</v>
      </c>
    </row>
    <row r="190" spans="1:4" x14ac:dyDescent="0.2">
      <c r="A190" t="s">
        <v>752</v>
      </c>
      <c r="B190" s="45" t="s">
        <v>757</v>
      </c>
      <c r="C190" s="48"/>
      <c r="D190" t="s">
        <v>1266</v>
      </c>
    </row>
    <row r="191" spans="1:4" x14ac:dyDescent="0.2">
      <c r="A191" t="s">
        <v>751</v>
      </c>
      <c r="B191" s="15" t="s">
        <v>762</v>
      </c>
      <c r="C191" s="50"/>
      <c r="D191" t="s">
        <v>1267</v>
      </c>
    </row>
    <row r="192" spans="1:4" x14ac:dyDescent="0.2">
      <c r="A192" t="s">
        <v>787</v>
      </c>
      <c r="B192" s="15" t="s">
        <v>781</v>
      </c>
      <c r="C192" s="59"/>
      <c r="D192" t="s">
        <v>1268</v>
      </c>
    </row>
    <row r="193" spans="1:4" x14ac:dyDescent="0.2">
      <c r="A193" t="s">
        <v>788</v>
      </c>
      <c r="B193" s="15" t="s">
        <v>611</v>
      </c>
      <c r="C193" s="58"/>
      <c r="D193" t="s">
        <v>1269</v>
      </c>
    </row>
    <row r="194" spans="1:4" x14ac:dyDescent="0.2">
      <c r="A194" t="s">
        <v>759</v>
      </c>
      <c r="B194" s="45" t="s">
        <v>760</v>
      </c>
      <c r="C194" s="49"/>
      <c r="D194" t="s">
        <v>1270</v>
      </c>
    </row>
    <row r="195" spans="1:4" x14ac:dyDescent="0.2">
      <c r="A195" t="s">
        <v>768</v>
      </c>
      <c r="B195" s="15" t="s">
        <v>764</v>
      </c>
      <c r="C195" s="55"/>
      <c r="D195" t="s">
        <v>1271</v>
      </c>
    </row>
    <row r="196" spans="1:4" x14ac:dyDescent="0.2">
      <c r="A196" t="s">
        <v>753</v>
      </c>
      <c r="B196" s="45" t="s">
        <v>754</v>
      </c>
      <c r="C196" s="41"/>
      <c r="D196" t="s">
        <v>1272</v>
      </c>
    </row>
    <row r="197" spans="1:4" x14ac:dyDescent="0.2">
      <c r="A197" t="s">
        <v>766</v>
      </c>
      <c r="B197" s="15" t="s">
        <v>782</v>
      </c>
      <c r="C197" s="54"/>
      <c r="D197" t="s">
        <v>819</v>
      </c>
    </row>
    <row r="198" spans="1:4" x14ac:dyDescent="0.2">
      <c r="A198" t="s">
        <v>790</v>
      </c>
      <c r="B198" s="15" t="s">
        <v>784</v>
      </c>
      <c r="C198" s="60"/>
      <c r="D198" t="s">
        <v>1273</v>
      </c>
    </row>
    <row r="199" spans="1:4" x14ac:dyDescent="0.2">
      <c r="A199" t="s">
        <v>833</v>
      </c>
      <c r="B199" s="45" t="s">
        <v>835</v>
      </c>
      <c r="C199" s="63"/>
      <c r="D199" t="s">
        <v>1274</v>
      </c>
    </row>
    <row r="200" spans="1:4" x14ac:dyDescent="0.2">
      <c r="A200" t="s">
        <v>786</v>
      </c>
      <c r="B200" s="15" t="s">
        <v>783</v>
      </c>
      <c r="C200" s="61"/>
      <c r="D200" t="s">
        <v>1275</v>
      </c>
    </row>
    <row r="201" spans="1:4" x14ac:dyDescent="0.2">
      <c r="A201" t="s">
        <v>740</v>
      </c>
      <c r="B201" s="46" t="s">
        <v>747</v>
      </c>
      <c r="C201" s="42"/>
      <c r="D201" t="s">
        <v>820</v>
      </c>
    </row>
    <row r="202" spans="1:4" x14ac:dyDescent="0.2">
      <c r="A202" t="s">
        <v>767</v>
      </c>
      <c r="B202" s="15" t="s">
        <v>763</v>
      </c>
      <c r="C202" s="53"/>
      <c r="D202" t="s">
        <v>1276</v>
      </c>
    </row>
    <row r="203" spans="1:4" x14ac:dyDescent="0.2">
      <c r="A203" t="s">
        <v>834</v>
      </c>
      <c r="B203" s="45">
        <v>740000</v>
      </c>
      <c r="C203" s="64"/>
      <c r="D203" t="s">
        <v>1277</v>
      </c>
    </row>
    <row r="204" spans="1:4" x14ac:dyDescent="0.2">
      <c r="A204" t="s">
        <v>769</v>
      </c>
      <c r="B204" s="15" t="s">
        <v>765</v>
      </c>
      <c r="C204" s="56"/>
      <c r="D204" t="s">
        <v>1278</v>
      </c>
    </row>
    <row r="205" spans="1:4" x14ac:dyDescent="0.2">
      <c r="A205" t="s">
        <v>776</v>
      </c>
      <c r="B205" s="15" t="s">
        <v>775</v>
      </c>
      <c r="C205" s="57"/>
      <c r="D205" t="s">
        <v>1279</v>
      </c>
    </row>
    <row r="206" spans="1:4" x14ac:dyDescent="0.2">
      <c r="A206" t="s">
        <v>791</v>
      </c>
      <c r="B206" s="15" t="s">
        <v>785</v>
      </c>
      <c r="C206" s="62"/>
      <c r="D206" t="s">
        <v>1280</v>
      </c>
    </row>
    <row r="207" spans="1:4" x14ac:dyDescent="0.2">
      <c r="A207" t="s">
        <v>750</v>
      </c>
      <c r="B207" s="45" t="s">
        <v>755</v>
      </c>
      <c r="C207" s="51"/>
      <c r="D207" t="s">
        <v>1281</v>
      </c>
    </row>
    <row r="208" spans="1:4" x14ac:dyDescent="0.2">
      <c r="A208" t="s">
        <v>1293</v>
      </c>
      <c r="B208" s="72" t="s">
        <v>1286</v>
      </c>
      <c r="C208" s="71"/>
      <c r="D208" t="s">
        <v>1282</v>
      </c>
    </row>
    <row r="209" spans="1:4" x14ac:dyDescent="0.2">
      <c r="A209" t="s">
        <v>1290</v>
      </c>
      <c r="B209" s="45" t="s">
        <v>1287</v>
      </c>
      <c r="C209" s="73"/>
      <c r="D209" t="s">
        <v>1283</v>
      </c>
    </row>
    <row r="210" spans="1:4" x14ac:dyDescent="0.2">
      <c r="A210" t="s">
        <v>1291</v>
      </c>
      <c r="B210" t="s">
        <v>1288</v>
      </c>
      <c r="C210" s="74"/>
      <c r="D210" t="s">
        <v>1284</v>
      </c>
    </row>
    <row r="211" spans="1:4" x14ac:dyDescent="0.2">
      <c r="A211" t="s">
        <v>1292</v>
      </c>
      <c r="B211" s="12" t="s">
        <v>1289</v>
      </c>
      <c r="C211" s="75"/>
      <c r="D211" t="s">
        <v>1285</v>
      </c>
    </row>
    <row r="213" spans="1:4" x14ac:dyDescent="0.2">
      <c r="A213" s="37" t="s">
        <v>821</v>
      </c>
      <c r="B213" s="43"/>
      <c r="C213" s="38"/>
      <c r="D213" s="38"/>
    </row>
    <row r="214" spans="1:4" x14ac:dyDescent="0.2">
      <c r="A214" s="4" t="s">
        <v>741</v>
      </c>
      <c r="B214" s="44" t="s">
        <v>742</v>
      </c>
      <c r="C214" s="4" t="s">
        <v>743</v>
      </c>
      <c r="D214" s="4" t="s">
        <v>744</v>
      </c>
    </row>
    <row r="215" spans="1:4" x14ac:dyDescent="0.2">
      <c r="A215" t="s">
        <v>753</v>
      </c>
      <c r="B215" s="45" t="s">
        <v>754</v>
      </c>
      <c r="C215" s="41"/>
      <c r="D215" t="s">
        <v>125</v>
      </c>
    </row>
    <row r="216" spans="1:4" x14ac:dyDescent="0.2">
      <c r="A216" t="s">
        <v>759</v>
      </c>
      <c r="B216" s="45" t="s">
        <v>760</v>
      </c>
      <c r="C216" s="49"/>
      <c r="D216" t="s">
        <v>124</v>
      </c>
    </row>
    <row r="217" spans="1:4" x14ac:dyDescent="0.2">
      <c r="A217" t="s">
        <v>766</v>
      </c>
      <c r="B217" s="15" t="s">
        <v>782</v>
      </c>
      <c r="C217" s="54"/>
      <c r="D217" t="s">
        <v>123</v>
      </c>
    </row>
    <row r="218" spans="1:4" x14ac:dyDescent="0.2">
      <c r="A218" t="s">
        <v>767</v>
      </c>
      <c r="B218" s="15" t="s">
        <v>763</v>
      </c>
      <c r="C218" s="53"/>
      <c r="D218" t="s">
        <v>121</v>
      </c>
    </row>
    <row r="219" spans="1:4" x14ac:dyDescent="0.2">
      <c r="A219" t="s">
        <v>752</v>
      </c>
      <c r="B219" s="45" t="s">
        <v>757</v>
      </c>
      <c r="C219" s="48"/>
      <c r="D219" t="s">
        <v>120</v>
      </c>
    </row>
    <row r="221" spans="1:4" x14ac:dyDescent="0.2">
      <c r="A221" s="37" t="s">
        <v>822</v>
      </c>
      <c r="B221" s="43"/>
      <c r="C221" s="38"/>
      <c r="D221" s="38"/>
    </row>
    <row r="222" spans="1:4" x14ac:dyDescent="0.2">
      <c r="A222" s="4" t="s">
        <v>741</v>
      </c>
      <c r="B222" s="44" t="s">
        <v>742</v>
      </c>
      <c r="C222" s="4" t="s">
        <v>743</v>
      </c>
      <c r="D222" s="4" t="s">
        <v>744</v>
      </c>
    </row>
    <row r="223" spans="1:4" x14ac:dyDescent="0.2">
      <c r="A223" t="s">
        <v>740</v>
      </c>
      <c r="B223" s="46" t="s">
        <v>747</v>
      </c>
      <c r="C223" s="42"/>
      <c r="D223" t="s">
        <v>163</v>
      </c>
    </row>
    <row r="224" spans="1:4" x14ac:dyDescent="0.2">
      <c r="A224" t="s">
        <v>759</v>
      </c>
      <c r="B224" s="45" t="s">
        <v>760</v>
      </c>
      <c r="C224" s="49"/>
      <c r="D224" t="s">
        <v>277</v>
      </c>
    </row>
    <row r="225" spans="1:4" x14ac:dyDescent="0.2">
      <c r="A225" t="s">
        <v>746</v>
      </c>
      <c r="B225" s="45" t="s">
        <v>756</v>
      </c>
      <c r="C225" s="47"/>
      <c r="D225" t="s">
        <v>278</v>
      </c>
    </row>
    <row r="227" spans="1:4" x14ac:dyDescent="0.2">
      <c r="A227" s="37" t="s">
        <v>861</v>
      </c>
      <c r="B227" s="43"/>
      <c r="C227" s="38"/>
      <c r="D227" s="38"/>
    </row>
    <row r="228" spans="1:4" x14ac:dyDescent="0.2">
      <c r="A228" s="4" t="s">
        <v>741</v>
      </c>
      <c r="B228" s="44" t="s">
        <v>742</v>
      </c>
      <c r="C228" s="4" t="s">
        <v>743</v>
      </c>
      <c r="D228" s="4" t="s">
        <v>744</v>
      </c>
    </row>
    <row r="229" spans="1:4" x14ac:dyDescent="0.2">
      <c r="A229" t="s">
        <v>751</v>
      </c>
      <c r="B229" s="15" t="s">
        <v>762</v>
      </c>
      <c r="C229" s="50"/>
      <c r="D229" t="s">
        <v>715</v>
      </c>
    </row>
    <row r="230" spans="1:4" x14ac:dyDescent="0.2">
      <c r="A230" t="s">
        <v>766</v>
      </c>
      <c r="B230" s="15" t="s">
        <v>782</v>
      </c>
      <c r="C230" s="54"/>
      <c r="D230" t="s">
        <v>93</v>
      </c>
    </row>
    <row r="231" spans="1:4" x14ac:dyDescent="0.2">
      <c r="A231" t="s">
        <v>752</v>
      </c>
      <c r="B231" s="45" t="s">
        <v>757</v>
      </c>
      <c r="C231" s="48"/>
      <c r="D231" t="s">
        <v>87</v>
      </c>
    </row>
    <row r="232" spans="1:4" x14ac:dyDescent="0.2">
      <c r="A232" t="s">
        <v>786</v>
      </c>
      <c r="B232" s="15" t="s">
        <v>783</v>
      </c>
      <c r="C232" s="61"/>
      <c r="D232" t="s">
        <v>862</v>
      </c>
    </row>
    <row r="233" spans="1:4" x14ac:dyDescent="0.2">
      <c r="A233" t="s">
        <v>767</v>
      </c>
      <c r="B233" s="15" t="s">
        <v>763</v>
      </c>
      <c r="C233" s="53"/>
      <c r="D233" t="s">
        <v>863</v>
      </c>
    </row>
    <row r="234" spans="1:4" x14ac:dyDescent="0.2">
      <c r="A234" t="s">
        <v>759</v>
      </c>
      <c r="B234" s="45" t="s">
        <v>760</v>
      </c>
      <c r="C234" s="49"/>
      <c r="D234" t="s">
        <v>98</v>
      </c>
    </row>
    <row r="235" spans="1:4" x14ac:dyDescent="0.2">
      <c r="A235" t="s">
        <v>768</v>
      </c>
      <c r="B235" s="15" t="s">
        <v>764</v>
      </c>
      <c r="C235" s="55"/>
      <c r="D235" t="s">
        <v>97</v>
      </c>
    </row>
    <row r="236" spans="1:4" x14ac:dyDescent="0.2">
      <c r="A236" t="s">
        <v>753</v>
      </c>
      <c r="B236" s="45" t="s">
        <v>754</v>
      </c>
      <c r="C236" s="41"/>
      <c r="D236" t="s">
        <v>96</v>
      </c>
    </row>
    <row r="237" spans="1:4" x14ac:dyDescent="0.2">
      <c r="A237" t="s">
        <v>746</v>
      </c>
      <c r="B237" s="45" t="s">
        <v>756</v>
      </c>
      <c r="C237" s="47"/>
      <c r="D237" t="s">
        <v>95</v>
      </c>
    </row>
    <row r="239" spans="1:4" x14ac:dyDescent="0.2">
      <c r="A239" s="37" t="s">
        <v>866</v>
      </c>
      <c r="B239" s="43"/>
      <c r="C239" s="38"/>
      <c r="D239" s="38"/>
    </row>
    <row r="240" spans="1:4" x14ac:dyDescent="0.2">
      <c r="A240" s="4" t="s">
        <v>741</v>
      </c>
      <c r="B240" s="44" t="s">
        <v>742</v>
      </c>
      <c r="C240" s="4" t="s">
        <v>743</v>
      </c>
      <c r="D240" s="4" t="s">
        <v>744</v>
      </c>
    </row>
    <row r="241" spans="1:4" x14ac:dyDescent="0.2">
      <c r="A241" t="s">
        <v>751</v>
      </c>
      <c r="B241" s="15" t="s">
        <v>762</v>
      </c>
      <c r="C241" s="50"/>
      <c r="D241" t="s">
        <v>715</v>
      </c>
    </row>
    <row r="242" spans="1:4" x14ac:dyDescent="0.2">
      <c r="A242" t="s">
        <v>769</v>
      </c>
      <c r="B242" s="15" t="s">
        <v>765</v>
      </c>
      <c r="C242" s="56"/>
      <c r="D242" t="s">
        <v>824</v>
      </c>
    </row>
    <row r="243" spans="1:4" x14ac:dyDescent="0.2">
      <c r="A243" t="s">
        <v>759</v>
      </c>
      <c r="B243" s="45" t="s">
        <v>760</v>
      </c>
      <c r="C243" s="49"/>
      <c r="D243" t="s">
        <v>92</v>
      </c>
    </row>
    <row r="244" spans="1:4" x14ac:dyDescent="0.2">
      <c r="A244" t="s">
        <v>766</v>
      </c>
      <c r="B244" s="15" t="s">
        <v>782</v>
      </c>
      <c r="C244" s="54"/>
      <c r="D244" t="s">
        <v>93</v>
      </c>
    </row>
    <row r="245" spans="1:4" x14ac:dyDescent="0.2">
      <c r="A245" t="s">
        <v>752</v>
      </c>
      <c r="B245" s="45" t="s">
        <v>757</v>
      </c>
      <c r="C245" s="48"/>
      <c r="D245" t="s">
        <v>87</v>
      </c>
    </row>
    <row r="246" spans="1:4" x14ac:dyDescent="0.2">
      <c r="A246" t="s">
        <v>767</v>
      </c>
      <c r="B246" s="15" t="s">
        <v>763</v>
      </c>
      <c r="C246" s="53"/>
      <c r="D246" t="s">
        <v>864</v>
      </c>
    </row>
    <row r="247" spans="1:4" x14ac:dyDescent="0.2">
      <c r="A247" t="s">
        <v>746</v>
      </c>
      <c r="B247" s="45" t="s">
        <v>756</v>
      </c>
      <c r="C247" s="47"/>
      <c r="D247" t="s">
        <v>444</v>
      </c>
    </row>
    <row r="248" spans="1:4" x14ac:dyDescent="0.2">
      <c r="A248" t="s">
        <v>833</v>
      </c>
      <c r="B248" s="45" t="s">
        <v>835</v>
      </c>
      <c r="C248" s="63"/>
      <c r="D248" t="s">
        <v>832</v>
      </c>
    </row>
    <row r="249" spans="1:4" x14ac:dyDescent="0.2">
      <c r="A249" t="s">
        <v>834</v>
      </c>
      <c r="B249" s="45">
        <v>740000</v>
      </c>
      <c r="C249" s="64"/>
      <c r="D249" t="s">
        <v>712</v>
      </c>
    </row>
    <row r="250" spans="1:4" x14ac:dyDescent="0.2">
      <c r="A250" t="s">
        <v>753</v>
      </c>
      <c r="B250" s="45" t="s">
        <v>754</v>
      </c>
      <c r="C250" s="41"/>
      <c r="D250" t="s">
        <v>865</v>
      </c>
    </row>
    <row r="252" spans="1:4" x14ac:dyDescent="0.2">
      <c r="A252" s="37" t="s">
        <v>1681</v>
      </c>
      <c r="B252" s="43"/>
      <c r="C252" s="38"/>
      <c r="D252" s="38"/>
    </row>
    <row r="253" spans="1:4" x14ac:dyDescent="0.2">
      <c r="A253" s="4" t="s">
        <v>741</v>
      </c>
      <c r="B253" s="44" t="s">
        <v>742</v>
      </c>
      <c r="C253" s="4" t="s">
        <v>743</v>
      </c>
      <c r="D253" s="4" t="s">
        <v>744</v>
      </c>
    </row>
    <row r="254" spans="1:4" x14ac:dyDescent="0.2">
      <c r="A254" t="s">
        <v>788</v>
      </c>
      <c r="B254" s="15" t="s">
        <v>611</v>
      </c>
      <c r="C254" s="58"/>
      <c r="D254" t="s">
        <v>1689</v>
      </c>
    </row>
    <row r="255" spans="1:4" x14ac:dyDescent="0.2">
      <c r="A255" t="s">
        <v>766</v>
      </c>
      <c r="B255" s="15" t="s">
        <v>782</v>
      </c>
      <c r="C255" s="54"/>
      <c r="D255" t="s">
        <v>1690</v>
      </c>
    </row>
    <row r="256" spans="1:4" x14ac:dyDescent="0.2">
      <c r="A256" t="s">
        <v>787</v>
      </c>
      <c r="B256" s="15" t="s">
        <v>781</v>
      </c>
      <c r="C256" s="59"/>
      <c r="D256" t="s">
        <v>1691</v>
      </c>
    </row>
    <row r="257" spans="1:4" x14ac:dyDescent="0.2">
      <c r="A257" t="s">
        <v>752</v>
      </c>
      <c r="B257" s="45" t="s">
        <v>757</v>
      </c>
      <c r="C257" s="48"/>
      <c r="D257" t="s">
        <v>1692</v>
      </c>
    </row>
    <row r="258" spans="1:4" x14ac:dyDescent="0.2">
      <c r="A258" t="s">
        <v>767</v>
      </c>
      <c r="B258" s="15" t="s">
        <v>763</v>
      </c>
      <c r="C258" s="53"/>
      <c r="D258" t="s">
        <v>1693</v>
      </c>
    </row>
    <row r="259" spans="1:4" x14ac:dyDescent="0.2">
      <c r="A259" t="s">
        <v>746</v>
      </c>
      <c r="B259" s="45" t="s">
        <v>756</v>
      </c>
      <c r="C259" s="47"/>
      <c r="D259" t="s">
        <v>1694</v>
      </c>
    </row>
    <row r="260" spans="1:4" x14ac:dyDescent="0.2">
      <c r="A260" t="s">
        <v>768</v>
      </c>
      <c r="B260" s="15" t="s">
        <v>764</v>
      </c>
      <c r="C260" s="55"/>
      <c r="D260" t="s">
        <v>1695</v>
      </c>
    </row>
    <row r="261" spans="1:4" x14ac:dyDescent="0.2">
      <c r="A261" t="s">
        <v>791</v>
      </c>
      <c r="B261" s="15" t="s">
        <v>785</v>
      </c>
      <c r="C261" s="62"/>
      <c r="D261" t="s">
        <v>1696</v>
      </c>
    </row>
    <row r="263" spans="1:4" x14ac:dyDescent="0.2">
      <c r="A263" s="37" t="s">
        <v>867</v>
      </c>
      <c r="B263" s="43"/>
      <c r="C263" s="38"/>
      <c r="D263" s="38"/>
    </row>
    <row r="264" spans="1:4" x14ac:dyDescent="0.2">
      <c r="A264" s="4" t="s">
        <v>741</v>
      </c>
      <c r="B264" s="44" t="s">
        <v>742</v>
      </c>
      <c r="C264" s="4" t="s">
        <v>743</v>
      </c>
      <c r="D264" s="4" t="s">
        <v>744</v>
      </c>
    </row>
    <row r="265" spans="1:4" x14ac:dyDescent="0.2">
      <c r="A265" t="s">
        <v>751</v>
      </c>
      <c r="B265" s="15" t="s">
        <v>762</v>
      </c>
      <c r="C265" s="50"/>
      <c r="D265" t="s">
        <v>715</v>
      </c>
    </row>
    <row r="266" spans="1:4" x14ac:dyDescent="0.2">
      <c r="A266" t="s">
        <v>746</v>
      </c>
      <c r="B266" s="45" t="s">
        <v>756</v>
      </c>
      <c r="C266" s="47"/>
      <c r="D266" t="s">
        <v>444</v>
      </c>
    </row>
    <row r="267" spans="1:4" x14ac:dyDescent="0.2">
      <c r="A267" t="s">
        <v>769</v>
      </c>
      <c r="B267" s="15" t="s">
        <v>765</v>
      </c>
      <c r="C267" s="56"/>
      <c r="D267" t="s">
        <v>824</v>
      </c>
    </row>
    <row r="268" spans="1:4" x14ac:dyDescent="0.2">
      <c r="A268" t="s">
        <v>759</v>
      </c>
      <c r="B268" s="45" t="s">
        <v>760</v>
      </c>
      <c r="C268" s="49"/>
      <c r="D268" t="s">
        <v>92</v>
      </c>
    </row>
    <row r="269" spans="1:4" x14ac:dyDescent="0.2">
      <c r="A269" t="s">
        <v>786</v>
      </c>
      <c r="B269" s="15" t="s">
        <v>783</v>
      </c>
      <c r="C269" s="61"/>
      <c r="D269" t="s">
        <v>860</v>
      </c>
    </row>
    <row r="270" spans="1:4" x14ac:dyDescent="0.2">
      <c r="A270" t="s">
        <v>833</v>
      </c>
      <c r="B270" s="45" t="s">
        <v>835</v>
      </c>
      <c r="C270" s="63"/>
      <c r="D270" t="s">
        <v>832</v>
      </c>
    </row>
    <row r="271" spans="1:4" x14ac:dyDescent="0.2">
      <c r="A271" t="s">
        <v>753</v>
      </c>
      <c r="B271" s="45" t="s">
        <v>754</v>
      </c>
      <c r="C271" s="41"/>
      <c r="D271" t="s">
        <v>865</v>
      </c>
    </row>
    <row r="272" spans="1:4" x14ac:dyDescent="0.2">
      <c r="A272" t="s">
        <v>767</v>
      </c>
      <c r="B272" s="15" t="s">
        <v>763</v>
      </c>
      <c r="C272" s="53"/>
      <c r="D272" t="s">
        <v>864</v>
      </c>
    </row>
    <row r="273" spans="1:4" x14ac:dyDescent="0.2">
      <c r="A273" t="s">
        <v>752</v>
      </c>
      <c r="B273" s="45" t="s">
        <v>757</v>
      </c>
      <c r="C273" s="48"/>
      <c r="D273" t="s">
        <v>87</v>
      </c>
    </row>
    <row r="274" spans="1:4" x14ac:dyDescent="0.2">
      <c r="A274" t="s">
        <v>766</v>
      </c>
      <c r="B274" s="15" t="s">
        <v>782</v>
      </c>
      <c r="C274" s="54"/>
      <c r="D274" t="s">
        <v>93</v>
      </c>
    </row>
    <row r="276" spans="1:4" x14ac:dyDescent="0.2">
      <c r="A276" s="37" t="s">
        <v>841</v>
      </c>
      <c r="B276" s="43"/>
      <c r="C276" s="38"/>
      <c r="D276" s="38"/>
    </row>
    <row r="277" spans="1:4" x14ac:dyDescent="0.2">
      <c r="A277" s="4" t="s">
        <v>741</v>
      </c>
      <c r="B277" s="44" t="s">
        <v>742</v>
      </c>
      <c r="C277" s="4" t="s">
        <v>743</v>
      </c>
      <c r="D277" s="4" t="s">
        <v>744</v>
      </c>
    </row>
    <row r="278" spans="1:4" x14ac:dyDescent="0.2">
      <c r="A278" t="s">
        <v>751</v>
      </c>
      <c r="B278" s="15" t="s">
        <v>762</v>
      </c>
      <c r="C278" s="50"/>
      <c r="D278" t="s">
        <v>434</v>
      </c>
    </row>
    <row r="279" spans="1:4" x14ac:dyDescent="0.2">
      <c r="A279" t="s">
        <v>790</v>
      </c>
      <c r="B279" s="15" t="s">
        <v>784</v>
      </c>
      <c r="C279" s="60"/>
      <c r="D279" t="s">
        <v>714</v>
      </c>
    </row>
    <row r="280" spans="1:4" x14ac:dyDescent="0.2">
      <c r="A280" t="s">
        <v>759</v>
      </c>
      <c r="B280" s="45" t="s">
        <v>760</v>
      </c>
      <c r="C280" s="49"/>
      <c r="D280" t="s">
        <v>92</v>
      </c>
    </row>
    <row r="281" spans="1:4" x14ac:dyDescent="0.2">
      <c r="A281" t="s">
        <v>766</v>
      </c>
      <c r="B281" s="15" t="s">
        <v>782</v>
      </c>
      <c r="C281" s="54"/>
      <c r="D281" t="s">
        <v>830</v>
      </c>
    </row>
    <row r="282" spans="1:4" x14ac:dyDescent="0.2">
      <c r="A282" t="s">
        <v>786</v>
      </c>
      <c r="B282" s="15" t="s">
        <v>783</v>
      </c>
      <c r="C282" s="61"/>
      <c r="D282" t="s">
        <v>831</v>
      </c>
    </row>
    <row r="283" spans="1:4" x14ac:dyDescent="0.2">
      <c r="A283" t="s">
        <v>740</v>
      </c>
      <c r="B283" s="46" t="s">
        <v>747</v>
      </c>
      <c r="C283" s="42"/>
      <c r="D283" t="s">
        <v>89</v>
      </c>
    </row>
    <row r="284" spans="1:4" x14ac:dyDescent="0.2">
      <c r="A284" t="s">
        <v>768</v>
      </c>
      <c r="B284" s="15" t="s">
        <v>764</v>
      </c>
      <c r="C284" s="55"/>
      <c r="D284" t="s">
        <v>88</v>
      </c>
    </row>
    <row r="285" spans="1:4" x14ac:dyDescent="0.2">
      <c r="A285" t="s">
        <v>752</v>
      </c>
      <c r="B285" s="45" t="s">
        <v>757</v>
      </c>
      <c r="C285" s="48"/>
      <c r="D285" t="s">
        <v>87</v>
      </c>
    </row>
    <row r="286" spans="1:4" x14ac:dyDescent="0.2">
      <c r="A286" t="s">
        <v>776</v>
      </c>
      <c r="B286" s="15" t="s">
        <v>775</v>
      </c>
      <c r="C286" s="57"/>
      <c r="D286" t="s">
        <v>441</v>
      </c>
    </row>
    <row r="287" spans="1:4" x14ac:dyDescent="0.2">
      <c r="A287" t="s">
        <v>746</v>
      </c>
      <c r="B287" s="45" t="s">
        <v>756</v>
      </c>
      <c r="C287" s="47"/>
      <c r="D287" t="s">
        <v>444</v>
      </c>
    </row>
    <row r="288" spans="1:4" x14ac:dyDescent="0.2">
      <c r="A288" t="s">
        <v>834</v>
      </c>
      <c r="B288" s="45">
        <v>740000</v>
      </c>
      <c r="C288" s="64"/>
      <c r="D288" t="s">
        <v>712</v>
      </c>
    </row>
    <row r="289" spans="1:4" x14ac:dyDescent="0.2">
      <c r="B289" s="45"/>
    </row>
    <row r="290" spans="1:4" x14ac:dyDescent="0.2">
      <c r="A290" s="37" t="s">
        <v>841</v>
      </c>
      <c r="B290" s="43"/>
      <c r="C290" s="38"/>
      <c r="D290" s="38"/>
    </row>
    <row r="291" spans="1:4" x14ac:dyDescent="0.2">
      <c r="A291" s="4" t="s">
        <v>741</v>
      </c>
      <c r="B291" s="44" t="s">
        <v>742</v>
      </c>
      <c r="C291" s="4" t="s">
        <v>743</v>
      </c>
      <c r="D291" s="4" t="s">
        <v>744</v>
      </c>
    </row>
    <row r="292" spans="1:4" x14ac:dyDescent="0.2">
      <c r="A292" t="s">
        <v>751</v>
      </c>
      <c r="B292" s="15" t="s">
        <v>762</v>
      </c>
      <c r="C292" s="50"/>
      <c r="D292" s="97" t="s">
        <v>715</v>
      </c>
    </row>
    <row r="293" spans="1:4" x14ac:dyDescent="0.2">
      <c r="A293" t="s">
        <v>791</v>
      </c>
      <c r="B293" s="15" t="s">
        <v>785</v>
      </c>
      <c r="C293" s="62"/>
      <c r="D293" t="s">
        <v>823</v>
      </c>
    </row>
    <row r="294" spans="1:4" x14ac:dyDescent="0.2">
      <c r="A294" t="s">
        <v>759</v>
      </c>
      <c r="B294" s="45" t="s">
        <v>760</v>
      </c>
      <c r="C294" s="49"/>
      <c r="D294" t="s">
        <v>92</v>
      </c>
    </row>
    <row r="295" spans="1:4" x14ac:dyDescent="0.2">
      <c r="A295" t="s">
        <v>753</v>
      </c>
      <c r="B295" s="45" t="s">
        <v>754</v>
      </c>
      <c r="C295" s="41"/>
      <c r="D295" t="s">
        <v>878</v>
      </c>
    </row>
    <row r="296" spans="1:4" x14ac:dyDescent="0.2">
      <c r="A296" t="s">
        <v>752</v>
      </c>
      <c r="B296" s="45" t="s">
        <v>757</v>
      </c>
      <c r="C296" s="48"/>
      <c r="D296" t="s">
        <v>87</v>
      </c>
    </row>
    <row r="297" spans="1:4" x14ac:dyDescent="0.2">
      <c r="A297" t="s">
        <v>776</v>
      </c>
      <c r="B297" s="15" t="s">
        <v>775</v>
      </c>
      <c r="C297" s="57"/>
      <c r="D297" t="s">
        <v>441</v>
      </c>
    </row>
    <row r="298" spans="1:4" x14ac:dyDescent="0.2">
      <c r="A298" t="s">
        <v>746</v>
      </c>
      <c r="B298" s="45" t="s">
        <v>756</v>
      </c>
      <c r="C298" s="47"/>
      <c r="D298" t="s">
        <v>444</v>
      </c>
    </row>
    <row r="299" spans="1:4" x14ac:dyDescent="0.2">
      <c r="A299" t="s">
        <v>834</v>
      </c>
      <c r="B299" s="45">
        <v>740000</v>
      </c>
      <c r="C299" s="64"/>
      <c r="D299" t="s">
        <v>712</v>
      </c>
    </row>
    <row r="300" spans="1:4" x14ac:dyDescent="0.2">
      <c r="A300" t="s">
        <v>769</v>
      </c>
      <c r="B300" s="15" t="s">
        <v>765</v>
      </c>
      <c r="C300" s="56"/>
      <c r="D300" t="s">
        <v>824</v>
      </c>
    </row>
    <row r="301" spans="1:4" x14ac:dyDescent="0.2">
      <c r="A301" t="s">
        <v>766</v>
      </c>
      <c r="B301" s="15" t="s">
        <v>782</v>
      </c>
      <c r="C301" s="54"/>
      <c r="D301" t="s">
        <v>93</v>
      </c>
    </row>
    <row r="302" spans="1:4" x14ac:dyDescent="0.2">
      <c r="B302"/>
    </row>
    <row r="303" spans="1:4" x14ac:dyDescent="0.2">
      <c r="A303" s="37" t="s">
        <v>991</v>
      </c>
      <c r="B303" s="43"/>
      <c r="C303" s="38"/>
      <c r="D303" s="38"/>
    </row>
    <row r="304" spans="1:4" x14ac:dyDescent="0.2">
      <c r="A304" s="4" t="s">
        <v>741</v>
      </c>
      <c r="B304" s="44" t="s">
        <v>742</v>
      </c>
      <c r="C304" s="4" t="s">
        <v>743</v>
      </c>
      <c r="D304" s="4" t="s">
        <v>744</v>
      </c>
    </row>
    <row r="305" spans="1:4" x14ac:dyDescent="0.2">
      <c r="A305" t="s">
        <v>751</v>
      </c>
      <c r="B305" s="15" t="s">
        <v>762</v>
      </c>
      <c r="C305" s="50"/>
      <c r="D305" t="s">
        <v>715</v>
      </c>
    </row>
    <row r="306" spans="1:4" x14ac:dyDescent="0.2">
      <c r="A306" t="s">
        <v>766</v>
      </c>
      <c r="B306" s="15" t="s">
        <v>782</v>
      </c>
      <c r="C306" s="54"/>
      <c r="D306" t="s">
        <v>93</v>
      </c>
    </row>
    <row r="307" spans="1:4" x14ac:dyDescent="0.2">
      <c r="A307" t="s">
        <v>769</v>
      </c>
      <c r="B307" s="15" t="s">
        <v>765</v>
      </c>
      <c r="C307" s="56"/>
      <c r="D307" t="s">
        <v>824</v>
      </c>
    </row>
    <row r="308" spans="1:4" x14ac:dyDescent="0.2">
      <c r="A308" t="s">
        <v>790</v>
      </c>
      <c r="B308" s="15" t="s">
        <v>784</v>
      </c>
      <c r="C308" s="60"/>
      <c r="D308" t="s">
        <v>714</v>
      </c>
    </row>
    <row r="309" spans="1:4" x14ac:dyDescent="0.2">
      <c r="A309" t="s">
        <v>791</v>
      </c>
      <c r="B309" s="15" t="s">
        <v>785</v>
      </c>
      <c r="C309" s="62"/>
      <c r="D309" t="s">
        <v>823</v>
      </c>
    </row>
    <row r="310" spans="1:4" x14ac:dyDescent="0.2">
      <c r="A310" t="s">
        <v>759</v>
      </c>
      <c r="B310" s="45" t="s">
        <v>760</v>
      </c>
      <c r="C310" s="49"/>
      <c r="D310" t="s">
        <v>92</v>
      </c>
    </row>
    <row r="311" spans="1:4" x14ac:dyDescent="0.2">
      <c r="A311" t="s">
        <v>768</v>
      </c>
      <c r="B311" s="15" t="s">
        <v>764</v>
      </c>
      <c r="C311" s="55"/>
      <c r="D311" t="s">
        <v>880</v>
      </c>
    </row>
    <row r="312" spans="1:4" x14ac:dyDescent="0.2">
      <c r="A312" t="s">
        <v>746</v>
      </c>
      <c r="B312" s="45" t="s">
        <v>756</v>
      </c>
      <c r="C312" s="47"/>
      <c r="D312" t="s">
        <v>879</v>
      </c>
    </row>
    <row r="313" spans="1:4" x14ac:dyDescent="0.2">
      <c r="A313" t="s">
        <v>752</v>
      </c>
      <c r="B313" s="45" t="s">
        <v>757</v>
      </c>
      <c r="C313" s="48"/>
      <c r="D313" t="s">
        <v>87</v>
      </c>
    </row>
    <row r="314" spans="1:4" x14ac:dyDescent="0.2">
      <c r="A314" t="s">
        <v>753</v>
      </c>
      <c r="B314" s="45" t="s">
        <v>754</v>
      </c>
      <c r="C314" s="41"/>
      <c r="D314" t="s">
        <v>878</v>
      </c>
    </row>
    <row r="315" spans="1:4" x14ac:dyDescent="0.2">
      <c r="A315" t="s">
        <v>834</v>
      </c>
      <c r="B315" s="45">
        <v>740000</v>
      </c>
      <c r="C315" s="64"/>
      <c r="D315" t="s">
        <v>712</v>
      </c>
    </row>
    <row r="317" spans="1:4" x14ac:dyDescent="0.2">
      <c r="A317" s="37" t="s">
        <v>1926</v>
      </c>
      <c r="B317" s="43"/>
      <c r="C317" s="38"/>
      <c r="D317" s="38"/>
    </row>
    <row r="318" spans="1:4" x14ac:dyDescent="0.2">
      <c r="A318" s="4" t="s">
        <v>741</v>
      </c>
      <c r="B318" s="44" t="s">
        <v>742</v>
      </c>
      <c r="C318" s="4" t="s">
        <v>743</v>
      </c>
      <c r="D318" s="4" t="s">
        <v>744</v>
      </c>
    </row>
    <row r="319" spans="1:4" x14ac:dyDescent="0.2">
      <c r="A319" t="s">
        <v>766</v>
      </c>
      <c r="B319" s="15" t="s">
        <v>782</v>
      </c>
      <c r="C319" s="54"/>
      <c r="D319" t="s">
        <v>1927</v>
      </c>
    </row>
    <row r="320" spans="1:4" x14ac:dyDescent="0.2">
      <c r="A320" t="s">
        <v>1935</v>
      </c>
      <c r="B320" s="15" t="s">
        <v>1934</v>
      </c>
      <c r="C320" s="38"/>
      <c r="D320" t="s">
        <v>1928</v>
      </c>
    </row>
    <row r="321" spans="1:4" x14ac:dyDescent="0.2">
      <c r="A321" t="s">
        <v>753</v>
      </c>
      <c r="B321" s="45" t="s">
        <v>754</v>
      </c>
      <c r="C321" s="41"/>
      <c r="D321" t="s">
        <v>1929</v>
      </c>
    </row>
    <row r="322" spans="1:4" x14ac:dyDescent="0.2">
      <c r="A322" t="s">
        <v>833</v>
      </c>
      <c r="B322" s="45" t="s">
        <v>835</v>
      </c>
      <c r="C322" s="63"/>
      <c r="D322" t="s">
        <v>1930</v>
      </c>
    </row>
    <row r="323" spans="1:4" x14ac:dyDescent="0.2">
      <c r="A323" t="s">
        <v>1936</v>
      </c>
      <c r="B323" s="45">
        <v>808080</v>
      </c>
      <c r="C323" s="113"/>
      <c r="D323" t="s">
        <v>1931</v>
      </c>
    </row>
    <row r="324" spans="1:4" x14ac:dyDescent="0.2">
      <c r="A324" t="s">
        <v>759</v>
      </c>
      <c r="B324" s="45" t="s">
        <v>760</v>
      </c>
      <c r="C324" s="49"/>
      <c r="D324" t="s">
        <v>1932</v>
      </c>
    </row>
    <row r="325" spans="1:4" x14ac:dyDescent="0.2">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baseColWidth="10" defaultColWidth="8.83203125" defaultRowHeight="15" x14ac:dyDescent="0.2"/>
  <cols>
    <col min="1" max="1" width="31.5" customWidth="1"/>
    <col min="2" max="2" width="28.1640625" customWidth="1"/>
    <col min="3" max="3" width="85.5" customWidth="1"/>
  </cols>
  <sheetData>
    <row r="1" spans="1:3" x14ac:dyDescent="0.2">
      <c r="A1" s="37" t="s">
        <v>72</v>
      </c>
      <c r="B1" s="37" t="s">
        <v>73</v>
      </c>
    </row>
    <row r="2" spans="1:3" ht="144" x14ac:dyDescent="0.2">
      <c r="A2" t="s">
        <v>2262</v>
      </c>
      <c r="B2" t="s">
        <v>1595</v>
      </c>
      <c r="C2" s="40" t="s">
        <v>1596</v>
      </c>
    </row>
    <row r="3" spans="1:3" x14ac:dyDescent="0.2">
      <c r="A3" t="s">
        <v>1831</v>
      </c>
      <c r="B3" t="s">
        <v>1832</v>
      </c>
    </row>
    <row r="4" spans="1:3" x14ac:dyDescent="0.2">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baseColWidth="10" defaultColWidth="11.5" defaultRowHeight="15" x14ac:dyDescent="0.2"/>
  <cols>
    <col min="1" max="1" width="11.1640625" customWidth="1"/>
    <col min="2" max="2" width="25.1640625" customWidth="1"/>
    <col min="3" max="3" width="10.1640625" style="88" customWidth="1"/>
    <col min="4" max="33" width="10.1640625" customWidth="1"/>
  </cols>
  <sheetData>
    <row r="1" spans="1:33" ht="16" x14ac:dyDescent="0.2">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baseColWidth="10" defaultColWidth="11.5" defaultRowHeight="15" x14ac:dyDescent="0.2"/>
  <cols>
    <col min="1" max="1" width="15.83203125" customWidth="1"/>
    <col min="2" max="2" width="39" customWidth="1"/>
    <col min="3" max="3" width="13.1640625" customWidth="1"/>
    <col min="4" max="4" width="17.1640625" customWidth="1"/>
    <col min="5" max="5" width="16.1640625" customWidth="1"/>
    <col min="6" max="6" width="39.1640625" customWidth="1"/>
  </cols>
  <sheetData>
    <row r="1" spans="1:6" ht="16" x14ac:dyDescent="0.2">
      <c r="A1" s="84" t="s">
        <v>1733</v>
      </c>
      <c r="B1" s="85" t="s">
        <v>1734</v>
      </c>
      <c r="C1" s="85" t="s">
        <v>1735</v>
      </c>
      <c r="D1" s="85" t="s">
        <v>1736</v>
      </c>
      <c r="E1" s="85" t="s">
        <v>1737</v>
      </c>
      <c r="F1" s="86" t="s">
        <v>1738</v>
      </c>
    </row>
    <row r="2" spans="1:6" ht="16" x14ac:dyDescent="0.2">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ht="16" x14ac:dyDescent="0.2">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baseColWidth="10" defaultColWidth="8.83203125" defaultRowHeight="15" x14ac:dyDescent="0.2"/>
  <cols>
    <col min="3" max="3" width="41.5" style="102" customWidth="1"/>
    <col min="4" max="4" width="12.83203125" customWidth="1"/>
    <col min="5" max="6" width="8.6640625" style="130"/>
    <col min="7" max="7" width="30.33203125" style="131" customWidth="1"/>
    <col min="8" max="8" width="12.83203125" customWidth="1"/>
    <col min="9" max="11" width="8.6640625" style="132"/>
    <col min="12" max="13" width="20.1640625" style="132" customWidth="1"/>
    <col min="14" max="14" width="8.6640625" style="133"/>
    <col min="15" max="16" width="7" customWidth="1"/>
    <col min="17" max="17" width="22.5" style="131" customWidth="1"/>
  </cols>
  <sheetData>
    <row r="1" spans="1:17" ht="16" thickBot="1" x14ac:dyDescent="0.25">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
      <c r="A2" t="s">
        <v>2080</v>
      </c>
      <c r="B2" t="s">
        <v>2280</v>
      </c>
    </row>
    <row r="3" spans="1:17" x14ac:dyDescent="0.2">
      <c r="A3" t="s">
        <v>2081</v>
      </c>
      <c r="B3" t="s">
        <v>2281</v>
      </c>
    </row>
    <row r="4" spans="1:17" x14ac:dyDescent="0.2">
      <c r="A4" t="s">
        <v>2082</v>
      </c>
      <c r="B4" t="s">
        <v>2282</v>
      </c>
    </row>
    <row r="5" spans="1:17" x14ac:dyDescent="0.2">
      <c r="A5" t="s">
        <v>2083</v>
      </c>
      <c r="B5" t="s">
        <v>2283</v>
      </c>
    </row>
    <row r="6" spans="1:17" x14ac:dyDescent="0.2">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
      <c r="A9" t="s">
        <v>2086</v>
      </c>
      <c r="B9" t="s">
        <v>2086</v>
      </c>
      <c r="J9" s="132" t="str">
        <f t="shared" si="0"/>
        <v/>
      </c>
      <c r="K9" s="132" t="str">
        <f t="shared" si="1"/>
        <v/>
      </c>
      <c r="O9" t="str">
        <f t="shared" si="2"/>
        <v/>
      </c>
      <c r="P9" t="str">
        <f t="shared" si="3"/>
        <v/>
      </c>
    </row>
    <row r="10" spans="1:17" x14ac:dyDescent="0.2">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
      <c r="A12" t="s">
        <v>2089</v>
      </c>
      <c r="B12" t="s">
        <v>2311</v>
      </c>
      <c r="J12" s="132" t="str">
        <f t="shared" si="0"/>
        <v/>
      </c>
      <c r="K12" s="132" t="str">
        <f t="shared" si="1"/>
        <v/>
      </c>
      <c r="O12" t="str">
        <f t="shared" si="2"/>
        <v/>
      </c>
      <c r="P12" t="str">
        <f t="shared" si="3"/>
        <v/>
      </c>
    </row>
    <row r="13" spans="1:17" x14ac:dyDescent="0.2">
      <c r="A13" t="s">
        <v>2090</v>
      </c>
      <c r="B13" t="s">
        <v>2312</v>
      </c>
      <c r="J13" s="132" t="str">
        <f t="shared" si="0"/>
        <v/>
      </c>
      <c r="K13" s="132" t="str">
        <f t="shared" si="1"/>
        <v/>
      </c>
      <c r="O13" t="str">
        <f t="shared" si="2"/>
        <v/>
      </c>
      <c r="P13" t="str">
        <f t="shared" si="3"/>
        <v/>
      </c>
    </row>
    <row r="14" spans="1:17" x14ac:dyDescent="0.2">
      <c r="A14" t="s">
        <v>2091</v>
      </c>
      <c r="B14" t="s">
        <v>2313</v>
      </c>
      <c r="J14" s="132" t="str">
        <f t="shared" si="0"/>
        <v/>
      </c>
      <c r="K14" s="132" t="str">
        <f t="shared" si="1"/>
        <v/>
      </c>
      <c r="O14" t="str">
        <f t="shared" si="2"/>
        <v/>
      </c>
      <c r="P14" t="str">
        <f t="shared" si="3"/>
        <v/>
      </c>
    </row>
    <row r="15" spans="1:17" x14ac:dyDescent="0.2">
      <c r="A15" t="s">
        <v>2092</v>
      </c>
      <c r="B15" t="s">
        <v>2314</v>
      </c>
      <c r="J15" s="132" t="str">
        <f t="shared" si="0"/>
        <v/>
      </c>
      <c r="K15" s="132" t="str">
        <f t="shared" si="1"/>
        <v/>
      </c>
      <c r="O15" t="str">
        <f t="shared" si="2"/>
        <v/>
      </c>
      <c r="P15" t="str">
        <f t="shared" si="3"/>
        <v/>
      </c>
    </row>
    <row r="16" spans="1:17" x14ac:dyDescent="0.2">
      <c r="A16" t="s">
        <v>2093</v>
      </c>
      <c r="B16" t="s">
        <v>2315</v>
      </c>
      <c r="J16" s="132" t="str">
        <f t="shared" si="0"/>
        <v/>
      </c>
      <c r="K16" s="132" t="str">
        <f t="shared" si="1"/>
        <v/>
      </c>
      <c r="O16" t="str">
        <f t="shared" si="2"/>
        <v/>
      </c>
      <c r="P16" t="str">
        <f t="shared" si="3"/>
        <v/>
      </c>
    </row>
    <row r="17" spans="1:17" x14ac:dyDescent="0.2">
      <c r="A17" t="s">
        <v>2094</v>
      </c>
      <c r="B17" t="s">
        <v>2316</v>
      </c>
      <c r="J17" s="132" t="str">
        <f t="shared" si="0"/>
        <v/>
      </c>
      <c r="K17" s="132" t="str">
        <f t="shared" si="1"/>
        <v/>
      </c>
      <c r="O17" t="str">
        <f t="shared" si="2"/>
        <v/>
      </c>
      <c r="P17" t="str">
        <f t="shared" si="3"/>
        <v/>
      </c>
    </row>
    <row r="18" spans="1:17" x14ac:dyDescent="0.2">
      <c r="A18" t="s">
        <v>2095</v>
      </c>
      <c r="B18" t="s">
        <v>2317</v>
      </c>
      <c r="J18" s="132" t="str">
        <f t="shared" si="0"/>
        <v/>
      </c>
      <c r="K18" s="132" t="str">
        <f t="shared" si="1"/>
        <v/>
      </c>
      <c r="O18" t="str">
        <f t="shared" si="2"/>
        <v/>
      </c>
      <c r="P18" t="str">
        <f t="shared" si="3"/>
        <v/>
      </c>
    </row>
    <row r="19" spans="1:17" x14ac:dyDescent="0.2">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
      <c r="A26" t="s">
        <v>2103</v>
      </c>
      <c r="B26" t="s">
        <v>2354</v>
      </c>
      <c r="J26" s="132" t="str">
        <f t="shared" si="0"/>
        <v/>
      </c>
      <c r="K26" s="132" t="str">
        <f t="shared" si="1"/>
        <v/>
      </c>
      <c r="O26" t="str">
        <f t="shared" si="2"/>
        <v/>
      </c>
      <c r="P26" t="str">
        <f t="shared" si="3"/>
        <v/>
      </c>
    </row>
    <row r="27" spans="1:17" x14ac:dyDescent="0.2">
      <c r="A27" t="s">
        <v>2104</v>
      </c>
      <c r="B27" t="s">
        <v>2355</v>
      </c>
      <c r="J27" s="132" t="str">
        <f t="shared" si="0"/>
        <v/>
      </c>
      <c r="K27" s="132" t="str">
        <f t="shared" si="1"/>
        <v/>
      </c>
      <c r="O27" t="str">
        <f t="shared" si="2"/>
        <v/>
      </c>
      <c r="P27" t="str">
        <f t="shared" si="3"/>
        <v/>
      </c>
    </row>
    <row r="28" spans="1:17" x14ac:dyDescent="0.2">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
      <c r="A30" t="s">
        <v>2107</v>
      </c>
      <c r="B30" t="s">
        <v>2362</v>
      </c>
      <c r="J30" s="132" t="str">
        <f t="shared" si="0"/>
        <v/>
      </c>
      <c r="K30" s="132" t="str">
        <f t="shared" si="1"/>
        <v/>
      </c>
      <c r="O30" t="str">
        <f t="shared" si="2"/>
        <v/>
      </c>
      <c r="P30" t="str">
        <f t="shared" si="3"/>
        <v/>
      </c>
    </row>
    <row r="31" spans="1:17" x14ac:dyDescent="0.2">
      <c r="A31" t="s">
        <v>475</v>
      </c>
      <c r="B31" t="s">
        <v>2363</v>
      </c>
      <c r="J31" s="132" t="str">
        <f t="shared" si="0"/>
        <v/>
      </c>
      <c r="K31" s="132" t="str">
        <f t="shared" si="1"/>
        <v/>
      </c>
      <c r="O31" t="str">
        <f t="shared" si="2"/>
        <v/>
      </c>
      <c r="P31" t="str">
        <f t="shared" si="3"/>
        <v/>
      </c>
    </row>
    <row r="32" spans="1:17" x14ac:dyDescent="0.2">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
      <c r="A37" t="s">
        <v>2113</v>
      </c>
      <c r="B37" t="s">
        <v>2386</v>
      </c>
      <c r="J37" s="132" t="str">
        <f t="shared" si="0"/>
        <v/>
      </c>
      <c r="K37" s="132" t="str">
        <f t="shared" si="1"/>
        <v/>
      </c>
      <c r="O37" t="str">
        <f t="shared" si="2"/>
        <v/>
      </c>
      <c r="P37" t="str">
        <f t="shared" si="3"/>
        <v/>
      </c>
    </row>
    <row r="38" spans="1:17" x14ac:dyDescent="0.2">
      <c r="A38" t="s">
        <v>2114</v>
      </c>
      <c r="B38" t="s">
        <v>2387</v>
      </c>
      <c r="J38" s="132" t="str">
        <f t="shared" si="0"/>
        <v/>
      </c>
      <c r="K38" s="132" t="str">
        <f t="shared" si="1"/>
        <v/>
      </c>
      <c r="O38" t="str">
        <f t="shared" si="2"/>
        <v/>
      </c>
      <c r="P38" t="str">
        <f t="shared" si="3"/>
        <v/>
      </c>
    </row>
    <row r="39" spans="1:17" x14ac:dyDescent="0.2">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
      <c r="A42" t="s">
        <v>2118</v>
      </c>
      <c r="B42" t="s">
        <v>2403</v>
      </c>
      <c r="J42" s="132" t="str">
        <f t="shared" si="0"/>
        <v/>
      </c>
      <c r="K42" s="132" t="str">
        <f t="shared" si="1"/>
        <v/>
      </c>
      <c r="O42" t="str">
        <f t="shared" si="2"/>
        <v/>
      </c>
      <c r="P42" t="str">
        <f t="shared" si="3"/>
        <v/>
      </c>
    </row>
    <row r="43" spans="1:17" x14ac:dyDescent="0.2">
      <c r="A43" t="s">
        <v>2119</v>
      </c>
      <c r="B43" t="s">
        <v>2404</v>
      </c>
      <c r="J43" s="132" t="str">
        <f t="shared" si="0"/>
        <v/>
      </c>
      <c r="K43" s="132" t="str">
        <f t="shared" si="1"/>
        <v/>
      </c>
      <c r="O43" t="str">
        <f t="shared" si="2"/>
        <v/>
      </c>
      <c r="P43" t="str">
        <f t="shared" si="3"/>
        <v/>
      </c>
    </row>
    <row r="44" spans="1:17" x14ac:dyDescent="0.2">
      <c r="A44" t="s">
        <v>2120</v>
      </c>
      <c r="B44" t="s">
        <v>2405</v>
      </c>
      <c r="J44" s="132" t="str">
        <f t="shared" si="0"/>
        <v/>
      </c>
      <c r="K44" s="132" t="str">
        <f t="shared" si="1"/>
        <v/>
      </c>
      <c r="O44" t="str">
        <f t="shared" si="2"/>
        <v/>
      </c>
      <c r="P44" t="str">
        <f t="shared" si="3"/>
        <v/>
      </c>
    </row>
    <row r="45" spans="1:17" x14ac:dyDescent="0.2">
      <c r="A45" t="s">
        <v>2121</v>
      </c>
      <c r="B45" t="s">
        <v>2406</v>
      </c>
      <c r="J45" s="132" t="str">
        <f t="shared" si="0"/>
        <v/>
      </c>
      <c r="K45" s="132" t="str">
        <f t="shared" si="1"/>
        <v/>
      </c>
      <c r="O45" t="str">
        <f t="shared" si="2"/>
        <v/>
      </c>
      <c r="P45" t="str">
        <f t="shared" si="3"/>
        <v/>
      </c>
    </row>
    <row r="46" spans="1:17" x14ac:dyDescent="0.2">
      <c r="A46" t="s">
        <v>2122</v>
      </c>
      <c r="B46" t="s">
        <v>2407</v>
      </c>
      <c r="J46" s="132" t="str">
        <f t="shared" si="0"/>
        <v/>
      </c>
      <c r="K46" s="132" t="str">
        <f t="shared" si="1"/>
        <v/>
      </c>
      <c r="O46" t="str">
        <f t="shared" si="2"/>
        <v/>
      </c>
      <c r="P46" t="str">
        <f t="shared" si="3"/>
        <v/>
      </c>
    </row>
    <row r="47" spans="1:17" x14ac:dyDescent="0.2">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
      <c r="A50" t="s">
        <v>2126</v>
      </c>
      <c r="B50" t="s">
        <v>2418</v>
      </c>
      <c r="J50" s="132" t="str">
        <f t="shared" si="0"/>
        <v/>
      </c>
      <c r="K50" s="132" t="str">
        <f t="shared" si="1"/>
        <v/>
      </c>
      <c r="O50" t="str">
        <f t="shared" si="2"/>
        <v/>
      </c>
      <c r="P50" t="str">
        <f t="shared" si="3"/>
        <v/>
      </c>
    </row>
    <row r="51" spans="1:17" x14ac:dyDescent="0.2">
      <c r="A51" t="s">
        <v>2127</v>
      </c>
      <c r="B51" t="s">
        <v>2419</v>
      </c>
      <c r="J51" s="132" t="str">
        <f t="shared" si="0"/>
        <v/>
      </c>
      <c r="K51" s="132" t="str">
        <f t="shared" si="1"/>
        <v/>
      </c>
      <c r="O51" t="str">
        <f t="shared" si="2"/>
        <v/>
      </c>
      <c r="P51" t="str">
        <f t="shared" si="3"/>
        <v/>
      </c>
    </row>
    <row r="52" spans="1:17" x14ac:dyDescent="0.2">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baseColWidth="10" defaultColWidth="9.1640625" defaultRowHeight="15" x14ac:dyDescent="0.2"/>
  <cols>
    <col min="1" max="1" width="79.5" customWidth="1"/>
    <col min="2" max="2" width="12.5" customWidth="1"/>
    <col min="3" max="3" width="17.5" customWidth="1"/>
    <col min="4" max="4" width="22" customWidth="1"/>
    <col min="5" max="5" width="19.5" customWidth="1"/>
    <col min="6" max="6" width="14.5" customWidth="1"/>
    <col min="7" max="7" width="26.1640625" customWidth="1"/>
    <col min="8" max="8" width="26.5" customWidth="1"/>
    <col min="9" max="9" width="17.83203125" customWidth="1"/>
    <col min="15" max="15" width="25.83203125" customWidth="1"/>
    <col min="16" max="16" width="12.5" customWidth="1"/>
    <col min="17" max="17" width="19.83203125" customWidth="1"/>
    <col min="18" max="19" width="12.5" customWidth="1"/>
    <col min="20" max="21" width="16.5" customWidth="1"/>
    <col min="22" max="22" width="10.83203125" customWidth="1"/>
  </cols>
  <sheetData>
    <row r="1" spans="1:5" x14ac:dyDescent="0.2">
      <c r="A1" s="271" t="s">
        <v>11</v>
      </c>
      <c r="B1" s="271"/>
      <c r="C1" s="271"/>
      <c r="D1" s="271"/>
      <c r="E1" s="271"/>
    </row>
    <row r="2" spans="1:5" x14ac:dyDescent="0.2">
      <c r="A2" s="272" t="s">
        <v>152</v>
      </c>
      <c r="B2" s="272"/>
      <c r="C2" s="272"/>
      <c r="D2" s="272"/>
      <c r="E2" s="272"/>
    </row>
    <row r="19" spans="1:5" x14ac:dyDescent="0.2">
      <c r="A19" t="s">
        <v>153</v>
      </c>
    </row>
    <row r="20" spans="1:5" x14ac:dyDescent="0.2">
      <c r="A20">
        <v>155400</v>
      </c>
      <c r="B20" t="s">
        <v>154</v>
      </c>
    </row>
    <row r="21" spans="1:5" x14ac:dyDescent="0.2">
      <c r="A21" s="272" t="s">
        <v>155</v>
      </c>
      <c r="B21" s="272"/>
      <c r="C21" s="272"/>
      <c r="D21" s="272"/>
      <c r="E21" s="272"/>
    </row>
    <row r="38" spans="1:5" x14ac:dyDescent="0.2">
      <c r="A38" t="s">
        <v>153</v>
      </c>
    </row>
    <row r="39" spans="1:5" x14ac:dyDescent="0.2">
      <c r="A39">
        <v>100800</v>
      </c>
      <c r="B39" t="s">
        <v>154</v>
      </c>
    </row>
    <row r="40" spans="1:5" x14ac:dyDescent="0.2">
      <c r="A40" s="272" t="s">
        <v>156</v>
      </c>
      <c r="B40" s="272"/>
      <c r="C40" s="272"/>
      <c r="D40" s="272"/>
      <c r="E40" s="272"/>
    </row>
    <row r="57" spans="1:5" ht="16" thickBot="1" x14ac:dyDescent="0.25">
      <c r="A57" t="s">
        <v>153</v>
      </c>
    </row>
    <row r="58" spans="1:5" ht="16" thickBot="1" x14ac:dyDescent="0.25">
      <c r="A58" s="2">
        <v>194000</v>
      </c>
      <c r="B58" t="s">
        <v>157</v>
      </c>
    </row>
    <row r="60" spans="1:5" x14ac:dyDescent="0.2">
      <c r="A60" s="271" t="s">
        <v>158</v>
      </c>
      <c r="B60" s="271"/>
      <c r="C60" s="271"/>
      <c r="D60" s="271"/>
      <c r="E60" s="271"/>
    </row>
    <row r="85" spans="1:37" s="3" customFormat="1" x14ac:dyDescent="0.2">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6" thickBot="1" x14ac:dyDescent="0.25"/>
    <row r="88" spans="1:37" ht="16" thickBot="1" x14ac:dyDescent="0.25">
      <c r="A88" s="4" t="s">
        <v>360</v>
      </c>
      <c r="B88" s="5">
        <f>(B86-B85)/B85</f>
        <v>1.0254083484573502</v>
      </c>
    </row>
    <row r="89" spans="1:37" x14ac:dyDescent="0.2">
      <c r="A89" s="271" t="s">
        <v>159</v>
      </c>
      <c r="B89" s="271"/>
      <c r="C89" s="271"/>
      <c r="D89" s="271"/>
      <c r="E89" s="271"/>
    </row>
    <row r="90" spans="1:37" x14ac:dyDescent="0.2">
      <c r="A90">
        <v>6.6290250000000004</v>
      </c>
      <c r="B90" t="s">
        <v>363</v>
      </c>
      <c r="E90" t="s">
        <v>368</v>
      </c>
    </row>
    <row r="91" spans="1:37" x14ac:dyDescent="0.2">
      <c r="A91">
        <f>1/A90</f>
        <v>0.15085174667466181</v>
      </c>
      <c r="B91" t="s">
        <v>364</v>
      </c>
      <c r="E91" t="s">
        <v>164</v>
      </c>
    </row>
    <row r="92" spans="1:37" x14ac:dyDescent="0.2">
      <c r="A92" s="6">
        <v>0.5</v>
      </c>
      <c r="B92" t="s">
        <v>365</v>
      </c>
      <c r="E92" t="s">
        <v>369</v>
      </c>
    </row>
    <row r="93" spans="1:37" x14ac:dyDescent="0.2">
      <c r="A93">
        <f>A92*A91</f>
        <v>7.5425873337330904E-2</v>
      </c>
      <c r="B93" t="s">
        <v>366</v>
      </c>
      <c r="E93" t="s">
        <v>164</v>
      </c>
    </row>
    <row r="94" spans="1:37" x14ac:dyDescent="0.2">
      <c r="A94">
        <f>1/A93</f>
        <v>13.258050000000001</v>
      </c>
      <c r="B94" t="s">
        <v>367</v>
      </c>
      <c r="E94" t="s">
        <v>164</v>
      </c>
      <c r="J94" s="6"/>
    </row>
    <row r="95" spans="1:37" ht="16" thickBot="1" x14ac:dyDescent="0.25">
      <c r="A95">
        <v>8.0274920000000005</v>
      </c>
      <c r="B95" t="s">
        <v>361</v>
      </c>
      <c r="E95" t="s">
        <v>370</v>
      </c>
      <c r="J95" s="6"/>
    </row>
    <row r="96" spans="1:37" ht="16" thickBot="1" x14ac:dyDescent="0.25">
      <c r="A96" s="7">
        <f>(A94-A95)/A95</f>
        <v>0.65158059329115492</v>
      </c>
      <c r="B96" t="s">
        <v>362</v>
      </c>
      <c r="C96" s="8"/>
      <c r="E96" t="s">
        <v>164</v>
      </c>
    </row>
    <row r="98" spans="1:5" x14ac:dyDescent="0.2">
      <c r="A98" s="271" t="s">
        <v>160</v>
      </c>
      <c r="B98" s="271"/>
      <c r="C98" s="271"/>
      <c r="D98" s="271"/>
      <c r="E98" s="271"/>
    </row>
    <row r="99" spans="1:5" x14ac:dyDescent="0.2">
      <c r="A99" s="8">
        <v>0.3</v>
      </c>
      <c r="B99" s="6" t="s">
        <v>372</v>
      </c>
    </row>
    <row r="100" spans="1:5" x14ac:dyDescent="0.2">
      <c r="A100">
        <v>63.5</v>
      </c>
      <c r="B100" t="s">
        <v>373</v>
      </c>
    </row>
    <row r="101" spans="1:5" x14ac:dyDescent="0.2">
      <c r="A101">
        <f>1/A100</f>
        <v>1.5748031496062992E-2</v>
      </c>
      <c r="B101" t="s">
        <v>371</v>
      </c>
    </row>
    <row r="102" spans="1:5" x14ac:dyDescent="0.2">
      <c r="A102" s="9">
        <f>A101*(1-A99)</f>
        <v>1.1023622047244094E-2</v>
      </c>
      <c r="B102" t="s">
        <v>374</v>
      </c>
    </row>
    <row r="103" spans="1:5" x14ac:dyDescent="0.2">
      <c r="A103" s="9">
        <f>1/A102</f>
        <v>90.714285714285722</v>
      </c>
      <c r="B103" t="s">
        <v>378</v>
      </c>
    </row>
    <row r="104" spans="1:5" x14ac:dyDescent="0.2">
      <c r="A104" s="8">
        <v>0.35</v>
      </c>
      <c r="B104" t="s">
        <v>375</v>
      </c>
    </row>
    <row r="105" spans="1:5" x14ac:dyDescent="0.2">
      <c r="A105">
        <f>A102*(1-A104)</f>
        <v>7.1653543307086615E-3</v>
      </c>
      <c r="B105" t="s">
        <v>376</v>
      </c>
    </row>
    <row r="106" spans="1:5" ht="16" thickBot="1" x14ac:dyDescent="0.25">
      <c r="A106">
        <f>1/A105</f>
        <v>139.56043956043956</v>
      </c>
      <c r="B106" t="s">
        <v>377</v>
      </c>
    </row>
    <row r="107" spans="1:5" ht="16" thickBot="1" x14ac:dyDescent="0.25">
      <c r="A107" s="7">
        <f>(A106-A103)/A103</f>
        <v>0.53846153846153832</v>
      </c>
      <c r="B107" t="s">
        <v>379</v>
      </c>
    </row>
    <row r="108" spans="1:5" x14ac:dyDescent="0.2">
      <c r="A108" s="10"/>
    </row>
    <row r="109" spans="1:5" x14ac:dyDescent="0.2">
      <c r="A109" s="271" t="s">
        <v>162</v>
      </c>
      <c r="B109" s="271"/>
      <c r="C109" s="271"/>
      <c r="D109" s="271"/>
      <c r="E109" s="271"/>
    </row>
    <row r="110" spans="1:5" ht="16" thickBot="1" x14ac:dyDescent="0.25"/>
    <row r="111" spans="1:5" ht="16" thickBot="1" x14ac:dyDescent="0.25">
      <c r="A111" s="7">
        <f>A122</f>
        <v>0.20481927710843381</v>
      </c>
      <c r="B111" t="s">
        <v>381</v>
      </c>
    </row>
    <row r="113" spans="1:12" x14ac:dyDescent="0.2">
      <c r="A113" s="271" t="s">
        <v>161</v>
      </c>
      <c r="B113" s="271"/>
      <c r="C113" s="271"/>
      <c r="D113" s="271"/>
      <c r="E113" s="271"/>
    </row>
    <row r="114" spans="1:12" x14ac:dyDescent="0.2">
      <c r="A114" s="8">
        <v>0.2</v>
      </c>
      <c r="B114" s="6" t="s">
        <v>372</v>
      </c>
    </row>
    <row r="115" spans="1:12" x14ac:dyDescent="0.2">
      <c r="A115">
        <v>1.95</v>
      </c>
      <c r="B115" t="s">
        <v>380</v>
      </c>
    </row>
    <row r="116" spans="1:12" x14ac:dyDescent="0.2">
      <c r="A116">
        <f>1/A115</f>
        <v>0.51282051282051289</v>
      </c>
      <c r="B116" t="s">
        <v>371</v>
      </c>
    </row>
    <row r="117" spans="1:12" x14ac:dyDescent="0.2">
      <c r="A117" s="9">
        <f>A116*(1-A114)</f>
        <v>0.41025641025641035</v>
      </c>
      <c r="B117" t="s">
        <v>374</v>
      </c>
    </row>
    <row r="118" spans="1:12" x14ac:dyDescent="0.2">
      <c r="A118" s="9">
        <f>1/A117</f>
        <v>2.4374999999999996</v>
      </c>
      <c r="B118" t="s">
        <v>378</v>
      </c>
    </row>
    <row r="119" spans="1:12" x14ac:dyDescent="0.2">
      <c r="A119" s="8">
        <v>0.17</v>
      </c>
      <c r="B119" t="s">
        <v>375</v>
      </c>
    </row>
    <row r="120" spans="1:12" x14ac:dyDescent="0.2">
      <c r="A120">
        <f>A117*(1-A119)</f>
        <v>0.34051282051282056</v>
      </c>
      <c r="B120" t="s">
        <v>376</v>
      </c>
    </row>
    <row r="121" spans="1:12" ht="16" thickBot="1" x14ac:dyDescent="0.25">
      <c r="A121">
        <f>1/A120</f>
        <v>2.9367469879518069</v>
      </c>
      <c r="B121" t="s">
        <v>377</v>
      </c>
    </row>
    <row r="122" spans="1:12" ht="16" thickBot="1" x14ac:dyDescent="0.25">
      <c r="A122" s="7">
        <f>(A121-A118)/A118</f>
        <v>0.20481927710843381</v>
      </c>
      <c r="B122" t="s">
        <v>379</v>
      </c>
    </row>
    <row r="124" spans="1:12" x14ac:dyDescent="0.2">
      <c r="A124" s="271" t="s">
        <v>382</v>
      </c>
      <c r="B124" s="271"/>
      <c r="C124" s="271"/>
      <c r="D124" s="271"/>
      <c r="E124" s="271"/>
      <c r="J124" s="11"/>
    </row>
    <row r="125" spans="1:12" x14ac:dyDescent="0.2">
      <c r="A125" s="12">
        <v>4.4824543659231753E-4</v>
      </c>
      <c r="B125" t="s">
        <v>384</v>
      </c>
      <c r="K125" s="6"/>
      <c r="L125" s="6"/>
    </row>
    <row r="126" spans="1:12" x14ac:dyDescent="0.2">
      <c r="A126">
        <v>1.27</v>
      </c>
      <c r="B126" t="s">
        <v>388</v>
      </c>
      <c r="F126" s="13"/>
      <c r="J126" s="1"/>
      <c r="K126" s="12"/>
      <c r="L126" s="12"/>
    </row>
    <row r="127" spans="1:12" x14ac:dyDescent="0.2">
      <c r="A127">
        <f>(1/CONVERT(A125/A126,"mi","km")*0.00105505585)</f>
        <v>1.857438352962903</v>
      </c>
      <c r="B127" t="s">
        <v>385</v>
      </c>
      <c r="K127" s="12"/>
      <c r="L127" s="12"/>
    </row>
    <row r="128" spans="1:12" x14ac:dyDescent="0.2">
      <c r="A128">
        <f>1/A127</f>
        <v>0.53837587578874124</v>
      </c>
      <c r="B128" t="s">
        <v>386</v>
      </c>
      <c r="F128" s="13"/>
      <c r="K128" s="8"/>
      <c r="L128" s="6"/>
    </row>
    <row r="129" spans="1:12" x14ac:dyDescent="0.2">
      <c r="A129">
        <v>1.07</v>
      </c>
      <c r="B129" t="s">
        <v>383</v>
      </c>
      <c r="F129" s="13"/>
      <c r="K129" s="8"/>
      <c r="L129" s="6"/>
    </row>
    <row r="130" spans="1:12" ht="16" thickBot="1" x14ac:dyDescent="0.25">
      <c r="A130">
        <f>1/A129</f>
        <v>0.93457943925233644</v>
      </c>
      <c r="B130" t="s">
        <v>387</v>
      </c>
      <c r="F130" s="13"/>
      <c r="K130" s="6"/>
      <c r="L130" s="6"/>
    </row>
    <row r="131" spans="1:12" ht="16" thickBot="1" x14ac:dyDescent="0.25">
      <c r="A131" s="7">
        <f>(A130-A128)/A128</f>
        <v>0.73592369435785332</v>
      </c>
      <c r="B131" t="s">
        <v>379</v>
      </c>
      <c r="F131" s="13"/>
    </row>
    <row r="133" spans="1:12" x14ac:dyDescent="0.2">
      <c r="A133" s="11"/>
      <c r="B133" s="6"/>
      <c r="C133" s="6"/>
    </row>
    <row r="134" spans="1:12" x14ac:dyDescent="0.2">
      <c r="A134" s="271" t="s">
        <v>100</v>
      </c>
      <c r="B134" s="271"/>
      <c r="C134" s="271"/>
      <c r="D134" s="271"/>
      <c r="E134" s="271"/>
    </row>
    <row r="135" spans="1:12" x14ac:dyDescent="0.2">
      <c r="A135" s="14" t="s">
        <v>399</v>
      </c>
      <c r="B135" s="15"/>
      <c r="C135" s="15"/>
      <c r="D135" s="15"/>
      <c r="E135" s="15"/>
      <c r="F135" s="15"/>
      <c r="G135" s="15"/>
    </row>
    <row r="136" spans="1:12" x14ac:dyDescent="0.2">
      <c r="A136" s="16"/>
      <c r="B136" s="268" t="s">
        <v>400</v>
      </c>
      <c r="C136" s="269"/>
      <c r="D136" s="269"/>
      <c r="E136" s="270"/>
      <c r="F136" s="15"/>
      <c r="G136" s="15"/>
    </row>
    <row r="137" spans="1:12" x14ac:dyDescent="0.2">
      <c r="A137" s="17"/>
      <c r="B137" s="268" t="s">
        <v>401</v>
      </c>
      <c r="C137" s="270"/>
      <c r="D137" s="268" t="s">
        <v>402</v>
      </c>
      <c r="E137" s="270"/>
      <c r="F137" s="15"/>
      <c r="G137" s="15"/>
    </row>
    <row r="138" spans="1:12" x14ac:dyDescent="0.2">
      <c r="A138" s="18" t="s">
        <v>403</v>
      </c>
      <c r="B138" s="19" t="s">
        <v>404</v>
      </c>
      <c r="C138" s="19" t="s">
        <v>405</v>
      </c>
      <c r="D138" s="19" t="s">
        <v>404</v>
      </c>
      <c r="E138" s="19" t="s">
        <v>405</v>
      </c>
      <c r="F138" s="15"/>
      <c r="G138" s="20" t="s">
        <v>406</v>
      </c>
    </row>
    <row r="139" spans="1:12" x14ac:dyDescent="0.2">
      <c r="A139" s="21" t="s">
        <v>407</v>
      </c>
      <c r="B139" s="22">
        <v>95</v>
      </c>
      <c r="C139" s="23">
        <v>95</v>
      </c>
      <c r="D139" s="22">
        <v>50</v>
      </c>
      <c r="E139" s="23">
        <v>50</v>
      </c>
      <c r="F139" s="20" t="s">
        <v>124</v>
      </c>
      <c r="G139" s="15">
        <f>(C139-E139)/C139</f>
        <v>0.47368421052631576</v>
      </c>
    </row>
    <row r="140" spans="1:12" x14ac:dyDescent="0.2">
      <c r="A140" s="24" t="s">
        <v>408</v>
      </c>
      <c r="B140" s="25">
        <v>100</v>
      </c>
      <c r="C140" s="26">
        <v>100</v>
      </c>
      <c r="D140" s="25">
        <v>70</v>
      </c>
      <c r="E140" s="26">
        <v>70</v>
      </c>
      <c r="F140" s="20" t="s">
        <v>124</v>
      </c>
      <c r="G140" s="15">
        <f t="shared" ref="G140:G156" si="0">(C140-E140)/C140</f>
        <v>0.3</v>
      </c>
    </row>
    <row r="141" spans="1:12" x14ac:dyDescent="0.2">
      <c r="A141" s="24" t="s">
        <v>409</v>
      </c>
      <c r="B141" s="25">
        <v>95</v>
      </c>
      <c r="C141" s="26">
        <v>95</v>
      </c>
      <c r="D141" s="25">
        <v>50</v>
      </c>
      <c r="E141" s="26">
        <v>50</v>
      </c>
      <c r="F141" s="20" t="s">
        <v>124</v>
      </c>
      <c r="G141" s="15">
        <f t="shared" si="0"/>
        <v>0.47368421052631576</v>
      </c>
    </row>
    <row r="142" spans="1:12" x14ac:dyDescent="0.2">
      <c r="A142" s="24" t="s">
        <v>410</v>
      </c>
      <c r="B142" s="25">
        <v>105</v>
      </c>
      <c r="C142" s="26">
        <v>105</v>
      </c>
      <c r="D142" s="25">
        <v>110</v>
      </c>
      <c r="E142" s="26">
        <v>110</v>
      </c>
      <c r="F142" s="27" t="s">
        <v>426</v>
      </c>
      <c r="G142" s="15">
        <f t="shared" si="0"/>
        <v>-4.7619047619047616E-2</v>
      </c>
    </row>
    <row r="143" spans="1:12" x14ac:dyDescent="0.2">
      <c r="A143" s="24" t="s">
        <v>411</v>
      </c>
      <c r="B143" s="25">
        <v>80</v>
      </c>
      <c r="C143" s="26">
        <v>80</v>
      </c>
      <c r="D143" s="25">
        <v>35</v>
      </c>
      <c r="E143" s="26">
        <v>35</v>
      </c>
      <c r="F143" s="20" t="s">
        <v>124</v>
      </c>
      <c r="G143" s="15">
        <f t="shared" si="0"/>
        <v>0.5625</v>
      </c>
    </row>
    <row r="144" spans="1:12" x14ac:dyDescent="0.2">
      <c r="A144" s="24" t="s">
        <v>412</v>
      </c>
      <c r="B144" s="25">
        <v>70</v>
      </c>
      <c r="C144" s="26">
        <v>70</v>
      </c>
      <c r="D144" s="25">
        <v>50</v>
      </c>
      <c r="E144" s="26">
        <v>50</v>
      </c>
      <c r="F144" s="20" t="s">
        <v>124</v>
      </c>
      <c r="G144" s="15">
        <f t="shared" si="0"/>
        <v>0.2857142857142857</v>
      </c>
    </row>
    <row r="145" spans="1:9" x14ac:dyDescent="0.2">
      <c r="A145" s="24" t="s">
        <v>413</v>
      </c>
      <c r="B145" s="25">
        <v>90</v>
      </c>
      <c r="C145" s="26">
        <v>90</v>
      </c>
      <c r="D145" s="25">
        <v>80</v>
      </c>
      <c r="E145" s="26">
        <v>80</v>
      </c>
      <c r="F145" s="20" t="s">
        <v>414</v>
      </c>
      <c r="G145" s="15">
        <f t="shared" si="0"/>
        <v>0.1111111111111111</v>
      </c>
    </row>
    <row r="146" spans="1:9" x14ac:dyDescent="0.2">
      <c r="A146" s="24" t="s">
        <v>415</v>
      </c>
      <c r="B146" s="25">
        <v>100</v>
      </c>
      <c r="C146" s="26">
        <v>100</v>
      </c>
      <c r="D146" s="25">
        <v>90</v>
      </c>
      <c r="E146" s="26">
        <v>90</v>
      </c>
      <c r="F146" s="20" t="s">
        <v>124</v>
      </c>
      <c r="G146" s="15">
        <f t="shared" si="0"/>
        <v>0.1</v>
      </c>
    </row>
    <row r="147" spans="1:9" x14ac:dyDescent="0.2">
      <c r="A147" s="24" t="s">
        <v>416</v>
      </c>
      <c r="B147" s="25">
        <v>80</v>
      </c>
      <c r="C147" s="26">
        <v>80</v>
      </c>
      <c r="D147" s="25">
        <v>40</v>
      </c>
      <c r="E147" s="26">
        <v>40</v>
      </c>
      <c r="F147" s="20" t="s">
        <v>124</v>
      </c>
      <c r="G147" s="15">
        <f t="shared" si="0"/>
        <v>0.5</v>
      </c>
    </row>
    <row r="148" spans="1:9" x14ac:dyDescent="0.2">
      <c r="A148" s="24" t="s">
        <v>417</v>
      </c>
      <c r="B148" s="25">
        <v>80</v>
      </c>
      <c r="C148" s="26">
        <v>80</v>
      </c>
      <c r="D148" s="25">
        <v>50</v>
      </c>
      <c r="E148" s="26">
        <v>50</v>
      </c>
      <c r="F148" s="20" t="s">
        <v>124</v>
      </c>
      <c r="G148" s="15">
        <f t="shared" si="0"/>
        <v>0.375</v>
      </c>
    </row>
    <row r="149" spans="1:9" x14ac:dyDescent="0.2">
      <c r="A149" s="24" t="s">
        <v>418</v>
      </c>
      <c r="B149" s="25">
        <v>90</v>
      </c>
      <c r="C149" s="26">
        <v>90</v>
      </c>
      <c r="D149" s="25">
        <v>80</v>
      </c>
      <c r="E149" s="26">
        <v>80</v>
      </c>
      <c r="F149" s="20" t="s">
        <v>414</v>
      </c>
      <c r="G149" s="15">
        <f t="shared" si="0"/>
        <v>0.1111111111111111</v>
      </c>
    </row>
    <row r="150" spans="1:9" x14ac:dyDescent="0.2">
      <c r="A150" s="24" t="s">
        <v>419</v>
      </c>
      <c r="B150" s="25">
        <v>95</v>
      </c>
      <c r="C150" s="26">
        <v>95</v>
      </c>
      <c r="D150" s="25">
        <v>90</v>
      </c>
      <c r="E150" s="26">
        <v>90</v>
      </c>
      <c r="F150" s="27" t="s">
        <v>426</v>
      </c>
      <c r="G150" s="15">
        <f t="shared" si="0"/>
        <v>5.2631578947368418E-2</v>
      </c>
    </row>
    <row r="151" spans="1:9" x14ac:dyDescent="0.2">
      <c r="A151" s="24" t="s">
        <v>420</v>
      </c>
      <c r="B151" s="25">
        <v>95</v>
      </c>
      <c r="C151" s="26">
        <v>95</v>
      </c>
      <c r="D151" s="25">
        <v>90</v>
      </c>
      <c r="E151" s="26">
        <v>90</v>
      </c>
      <c r="F151" s="27" t="s">
        <v>426</v>
      </c>
      <c r="G151" s="15">
        <f t="shared" si="0"/>
        <v>5.2631578947368418E-2</v>
      </c>
    </row>
    <row r="152" spans="1:9" x14ac:dyDescent="0.2">
      <c r="A152" s="24" t="s">
        <v>421</v>
      </c>
      <c r="B152" s="25">
        <v>80</v>
      </c>
      <c r="C152" s="26">
        <v>50</v>
      </c>
      <c r="D152" s="25">
        <v>30</v>
      </c>
      <c r="E152" s="26">
        <v>30</v>
      </c>
      <c r="F152" s="20" t="s">
        <v>123</v>
      </c>
      <c r="G152" s="15">
        <f>(C152-E152)/C152</f>
        <v>0.4</v>
      </c>
    </row>
    <row r="153" spans="1:9" x14ac:dyDescent="0.2">
      <c r="A153" s="24" t="s">
        <v>422</v>
      </c>
      <c r="B153" s="25">
        <v>90</v>
      </c>
      <c r="C153" s="26">
        <v>90</v>
      </c>
      <c r="D153" s="25">
        <v>70</v>
      </c>
      <c r="E153" s="26">
        <v>70</v>
      </c>
      <c r="F153" s="20" t="s">
        <v>120</v>
      </c>
      <c r="G153" s="15">
        <f t="shared" si="0"/>
        <v>0.22222222222222221</v>
      </c>
    </row>
    <row r="154" spans="1:9" x14ac:dyDescent="0.2">
      <c r="A154" s="24" t="s">
        <v>423</v>
      </c>
      <c r="B154" s="25">
        <v>95</v>
      </c>
      <c r="C154" s="26">
        <v>90</v>
      </c>
      <c r="D154" s="25">
        <v>80</v>
      </c>
      <c r="E154" s="26">
        <v>80</v>
      </c>
      <c r="F154" s="27" t="s">
        <v>426</v>
      </c>
      <c r="G154" s="15">
        <f t="shared" si="0"/>
        <v>0.1111111111111111</v>
      </c>
      <c r="I154" s="28"/>
    </row>
    <row r="155" spans="1:9" x14ac:dyDescent="0.2">
      <c r="A155" s="24" t="s">
        <v>424</v>
      </c>
      <c r="B155" s="25">
        <v>80</v>
      </c>
      <c r="C155" s="26">
        <v>65</v>
      </c>
      <c r="D155" s="25">
        <v>60</v>
      </c>
      <c r="E155" s="26">
        <v>30</v>
      </c>
      <c r="F155" s="20" t="s">
        <v>121</v>
      </c>
      <c r="G155" s="15">
        <f t="shared" si="0"/>
        <v>0.53846153846153844</v>
      </c>
    </row>
    <row r="156" spans="1:9" x14ac:dyDescent="0.2">
      <c r="A156" s="29" t="s">
        <v>425</v>
      </c>
      <c r="B156" s="30">
        <v>90</v>
      </c>
      <c r="C156" s="31">
        <v>90</v>
      </c>
      <c r="D156" s="30">
        <v>70</v>
      </c>
      <c r="E156" s="31">
        <v>70</v>
      </c>
      <c r="F156" s="20" t="s">
        <v>121</v>
      </c>
      <c r="G156" s="15">
        <f t="shared" si="0"/>
        <v>0.22222222222222221</v>
      </c>
    </row>
    <row r="157" spans="1:9" x14ac:dyDescent="0.2">
      <c r="A157" s="15"/>
      <c r="B157" s="15"/>
      <c r="C157" s="15"/>
      <c r="D157" s="15"/>
      <c r="E157" s="15"/>
      <c r="F157" s="15"/>
      <c r="G157" s="15"/>
    </row>
    <row r="158" spans="1:9" x14ac:dyDescent="0.2">
      <c r="A158" s="15"/>
      <c r="B158" s="15"/>
      <c r="C158" s="15"/>
      <c r="D158" s="15"/>
      <c r="E158" s="15"/>
      <c r="F158" s="15"/>
      <c r="G158" s="15"/>
    </row>
    <row r="159" spans="1:9" x14ac:dyDescent="0.2">
      <c r="A159" s="15" t="s">
        <v>124</v>
      </c>
      <c r="B159" s="15">
        <f>AVERAGEIF(F139:F156,A159,G139:G156)</f>
        <v>0.38382283834586467</v>
      </c>
      <c r="C159" s="15"/>
      <c r="D159" s="15"/>
      <c r="E159" s="15"/>
      <c r="F159" s="15"/>
      <c r="G159" s="15"/>
    </row>
    <row r="160" spans="1:9" x14ac:dyDescent="0.2">
      <c r="A160" s="15" t="s">
        <v>414</v>
      </c>
      <c r="B160" s="15">
        <f>AVERAGEIF(F139:F156,A160,G139:G156)</f>
        <v>0.1111111111111111</v>
      </c>
      <c r="C160" s="15"/>
      <c r="D160" s="15"/>
      <c r="E160" s="15"/>
      <c r="F160" s="15"/>
      <c r="G160" s="15"/>
    </row>
    <row r="161" spans="1:7" x14ac:dyDescent="0.2">
      <c r="A161" s="15" t="s">
        <v>123</v>
      </c>
      <c r="B161" s="15">
        <f>AVERAGEIF(F139:F156,A161,G139:G156)</f>
        <v>0.4</v>
      </c>
      <c r="C161" s="15"/>
      <c r="D161" s="15"/>
      <c r="E161" s="15"/>
      <c r="F161" s="15"/>
      <c r="G161" s="15"/>
    </row>
    <row r="162" spans="1:7" x14ac:dyDescent="0.2">
      <c r="A162" s="15" t="s">
        <v>120</v>
      </c>
      <c r="B162" s="15">
        <f>AVERAGEIF(F139:F156,A162,G139:G156)</f>
        <v>0.22222222222222221</v>
      </c>
      <c r="C162" s="15"/>
      <c r="D162" s="15"/>
      <c r="E162" s="15"/>
      <c r="F162" s="15"/>
      <c r="G162" s="15"/>
    </row>
    <row r="163" spans="1:7" x14ac:dyDescent="0.2">
      <c r="A163" s="15" t="s">
        <v>121</v>
      </c>
      <c r="B163" s="15">
        <f>AVERAGEIF(F139:F156,A163,G139:G156)</f>
        <v>0.38034188034188032</v>
      </c>
      <c r="C163" s="15"/>
      <c r="D163" s="15"/>
      <c r="E163" s="15"/>
      <c r="F163" s="15"/>
      <c r="G163" s="15"/>
    </row>
    <row r="165" spans="1:7" x14ac:dyDescent="0.2">
      <c r="A165" s="271" t="s">
        <v>165</v>
      </c>
      <c r="B165" s="271"/>
      <c r="C165" s="271"/>
      <c r="D165" s="271"/>
      <c r="E165" s="271"/>
    </row>
    <row r="166" spans="1:7" ht="16" thickBot="1" x14ac:dyDescent="0.25">
      <c r="A166" t="s">
        <v>166</v>
      </c>
      <c r="B166" s="8">
        <v>0.4</v>
      </c>
    </row>
    <row r="167" spans="1:7" ht="16" thickBot="1" x14ac:dyDescent="0.25">
      <c r="A167" t="s">
        <v>167</v>
      </c>
      <c r="B167" s="32">
        <f>(1+B166)^(1/(2020-2010))-1</f>
        <v>3.4219694129380196E-2</v>
      </c>
    </row>
    <row r="168" spans="1:7" x14ac:dyDescent="0.2">
      <c r="B168" s="33"/>
    </row>
    <row r="169" spans="1:7" x14ac:dyDescent="0.2">
      <c r="A169" s="271" t="s">
        <v>389</v>
      </c>
      <c r="B169" s="271"/>
    </row>
    <row r="170" spans="1:7" x14ac:dyDescent="0.2">
      <c r="A170" t="s">
        <v>390</v>
      </c>
      <c r="B170" s="34">
        <v>972.7</v>
      </c>
    </row>
    <row r="171" spans="1:7" ht="16" thickBot="1" x14ac:dyDescent="0.25">
      <c r="A171" t="s">
        <v>391</v>
      </c>
      <c r="B171" s="35">
        <f>400.9+53.5+276.5+255.7+63.5+462.5+B170+975.4+227.6+436.5</f>
        <v>4124.8</v>
      </c>
    </row>
    <row r="172" spans="1:7" ht="16" thickBot="1" x14ac:dyDescent="0.25">
      <c r="A172" t="s">
        <v>392</v>
      </c>
      <c r="B172" s="32">
        <f>B170/B171</f>
        <v>0.23581749418153608</v>
      </c>
    </row>
    <row r="173" spans="1:7" x14ac:dyDescent="0.2">
      <c r="B173" s="33"/>
    </row>
    <row r="174" spans="1:7" x14ac:dyDescent="0.2">
      <c r="A174" s="271" t="s">
        <v>172</v>
      </c>
      <c r="B174" s="271"/>
      <c r="C174" s="271"/>
      <c r="D174" s="271"/>
      <c r="E174" s="271"/>
    </row>
    <row r="175" spans="1:7" ht="16" thickBot="1" x14ac:dyDescent="0.25">
      <c r="A175" t="s">
        <v>398</v>
      </c>
      <c r="B175" s="33">
        <v>0.1246</v>
      </c>
    </row>
    <row r="176" spans="1:7" ht="16" thickBot="1" x14ac:dyDescent="0.25">
      <c r="A176" t="s">
        <v>394</v>
      </c>
      <c r="B176" s="32">
        <f>1-B175</f>
        <v>0.87539999999999996</v>
      </c>
    </row>
    <row r="178" spans="1:5" x14ac:dyDescent="0.2">
      <c r="A178" s="271" t="s">
        <v>168</v>
      </c>
      <c r="B178" s="271"/>
      <c r="C178" s="271"/>
      <c r="D178" s="271"/>
      <c r="E178" s="271"/>
    </row>
    <row r="179" spans="1:5" x14ac:dyDescent="0.2">
      <c r="A179" t="s">
        <v>396</v>
      </c>
      <c r="B179">
        <v>197000</v>
      </c>
    </row>
    <row r="180" spans="1:5" ht="16" thickBot="1" x14ac:dyDescent="0.25">
      <c r="A180" t="s">
        <v>397</v>
      </c>
      <c r="B180">
        <v>175000</v>
      </c>
    </row>
    <row r="181" spans="1:5" ht="16" thickBot="1" x14ac:dyDescent="0.25">
      <c r="A181" t="s">
        <v>169</v>
      </c>
      <c r="B181" s="7">
        <f>B179/B180</f>
        <v>1.1257142857142857</v>
      </c>
    </row>
    <row r="183" spans="1:5" x14ac:dyDescent="0.2">
      <c r="A183" s="271" t="s">
        <v>170</v>
      </c>
      <c r="B183" s="271"/>
      <c r="C183" s="271"/>
      <c r="D183" s="271"/>
      <c r="E183" s="271"/>
    </row>
    <row r="184" spans="1:5" x14ac:dyDescent="0.2">
      <c r="A184" t="s">
        <v>496</v>
      </c>
      <c r="B184" s="39">
        <v>1.2E-2</v>
      </c>
    </row>
    <row r="185" spans="1:5" x14ac:dyDescent="0.2">
      <c r="A185" t="s">
        <v>497</v>
      </c>
      <c r="B185" s="39">
        <v>2.4E-2</v>
      </c>
    </row>
    <row r="186" spans="1:5" x14ac:dyDescent="0.2">
      <c r="A186" t="s">
        <v>498</v>
      </c>
      <c r="B186">
        <f>2050-2018+1</f>
        <v>33</v>
      </c>
    </row>
    <row r="187" spans="1:5" x14ac:dyDescent="0.2">
      <c r="A187" t="s">
        <v>499</v>
      </c>
      <c r="B187" s="6">
        <f>(1-B184)^B186</f>
        <v>0.67139665221009714</v>
      </c>
    </row>
    <row r="188" spans="1:5" ht="16" thickBot="1" x14ac:dyDescent="0.25">
      <c r="A188" t="s">
        <v>500</v>
      </c>
      <c r="B188" s="6">
        <f>(1-B185)^B186</f>
        <v>0.44858421050781644</v>
      </c>
    </row>
    <row r="189" spans="1:5" ht="16" thickBot="1" x14ac:dyDescent="0.25">
      <c r="A189" t="s">
        <v>501</v>
      </c>
      <c r="B189" s="7">
        <f>(B187-B188)/B187</f>
        <v>0.33186409400289502</v>
      </c>
    </row>
    <row r="191" spans="1:5" x14ac:dyDescent="0.2">
      <c r="A191" s="271" t="s">
        <v>182</v>
      </c>
      <c r="B191" s="271"/>
      <c r="C191" s="271"/>
      <c r="D191" s="271"/>
      <c r="E191" s="271"/>
    </row>
    <row r="192" spans="1:5" x14ac:dyDescent="0.2">
      <c r="A192" s="11" t="s">
        <v>174</v>
      </c>
      <c r="B192" s="11" t="s">
        <v>175</v>
      </c>
      <c r="C192" s="11"/>
    </row>
    <row r="193" spans="1:9" x14ac:dyDescent="0.2">
      <c r="A193" t="s">
        <v>176</v>
      </c>
      <c r="B193" s="12">
        <v>15277777.777777778</v>
      </c>
      <c r="C193" t="s">
        <v>177</v>
      </c>
    </row>
    <row r="194" spans="1:9" x14ac:dyDescent="0.2">
      <c r="A194" t="s">
        <v>178</v>
      </c>
      <c r="B194" s="12">
        <f>3.4*10^6</f>
        <v>3400000</v>
      </c>
      <c r="C194" s="36"/>
    </row>
    <row r="195" spans="1:9" x14ac:dyDescent="0.2">
      <c r="A195" t="s">
        <v>179</v>
      </c>
      <c r="B195">
        <v>2</v>
      </c>
    </row>
    <row r="196" spans="1:9" ht="16" thickBot="1" x14ac:dyDescent="0.25">
      <c r="A196" t="s">
        <v>180</v>
      </c>
      <c r="B196" s="12">
        <f>B195*B194</f>
        <v>6800000</v>
      </c>
    </row>
    <row r="197" spans="1:9" ht="16" thickBot="1" x14ac:dyDescent="0.25">
      <c r="A197" t="s">
        <v>181</v>
      </c>
      <c r="B197" s="7">
        <f>B196/B193</f>
        <v>0.44509090909090909</v>
      </c>
    </row>
    <row r="199" spans="1:9" x14ac:dyDescent="0.2">
      <c r="A199" s="69" t="s">
        <v>1225</v>
      </c>
    </row>
    <row r="201" spans="1:9" x14ac:dyDescent="0.2">
      <c r="A201" s="70" t="s">
        <v>1246</v>
      </c>
      <c r="B201" s="267" t="s">
        <v>1229</v>
      </c>
      <c r="C201" s="267"/>
      <c r="D201" s="267"/>
      <c r="E201" s="267"/>
      <c r="F201" s="267"/>
      <c r="G201" s="267"/>
      <c r="H201" s="267"/>
      <c r="I201" s="267"/>
    </row>
    <row r="202" spans="1:9" x14ac:dyDescent="0.2">
      <c r="A202" s="37" t="s">
        <v>1230</v>
      </c>
      <c r="B202" s="37" t="s">
        <v>1231</v>
      </c>
      <c r="C202" s="37" t="s">
        <v>1232</v>
      </c>
      <c r="D202" s="37" t="s">
        <v>1233</v>
      </c>
      <c r="E202" s="37" t="s">
        <v>587</v>
      </c>
      <c r="F202" s="37" t="s">
        <v>86</v>
      </c>
      <c r="G202" s="37" t="s">
        <v>1234</v>
      </c>
      <c r="H202" s="37" t="s">
        <v>1235</v>
      </c>
      <c r="I202" s="37" t="s">
        <v>1236</v>
      </c>
    </row>
    <row r="203" spans="1:9" x14ac:dyDescent="0.2">
      <c r="A203" s="37" t="s">
        <v>1237</v>
      </c>
      <c r="B203">
        <v>0</v>
      </c>
      <c r="C203">
        <v>6</v>
      </c>
      <c r="D203">
        <v>9</v>
      </c>
      <c r="E203">
        <v>25</v>
      </c>
      <c r="F203">
        <v>21</v>
      </c>
      <c r="G203">
        <v>215</v>
      </c>
      <c r="H203">
        <v>81</v>
      </c>
      <c r="I203">
        <v>134</v>
      </c>
    </row>
    <row r="204" spans="1:9" x14ac:dyDescent="0.2">
      <c r="A204" s="37" t="s">
        <v>1238</v>
      </c>
      <c r="B204">
        <v>4</v>
      </c>
      <c r="C204">
        <v>3</v>
      </c>
      <c r="D204">
        <v>15</v>
      </c>
      <c r="E204">
        <v>40</v>
      </c>
      <c r="F204">
        <v>43</v>
      </c>
      <c r="G204">
        <v>163</v>
      </c>
      <c r="H204">
        <v>56</v>
      </c>
      <c r="I204">
        <v>94</v>
      </c>
    </row>
    <row r="205" spans="1:9" ht="16" thickBot="1" x14ac:dyDescent="0.25">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6" thickBot="1" x14ac:dyDescent="0.25">
      <c r="A206" t="s">
        <v>1240</v>
      </c>
      <c r="B206" s="7">
        <v>-0.33</v>
      </c>
    </row>
    <row r="207" spans="1:9" ht="16" thickBot="1" x14ac:dyDescent="0.25">
      <c r="A207" t="s">
        <v>1241</v>
      </c>
      <c r="B207" s="7">
        <f>I205/I203</f>
        <v>-0.29850746268656714</v>
      </c>
    </row>
    <row r="209" spans="1:9" x14ac:dyDescent="0.2">
      <c r="A209" s="70" t="s">
        <v>1247</v>
      </c>
      <c r="B209" s="267" t="s">
        <v>1229</v>
      </c>
      <c r="C209" s="267"/>
      <c r="D209" s="267"/>
      <c r="E209" s="267"/>
      <c r="F209" s="267"/>
      <c r="G209" s="267"/>
      <c r="H209" s="267"/>
      <c r="I209" s="267"/>
    </row>
    <row r="210" spans="1:9" x14ac:dyDescent="0.2">
      <c r="A210" s="37" t="s">
        <v>1230</v>
      </c>
      <c r="B210" s="37" t="s">
        <v>1231</v>
      </c>
      <c r="C210" s="37" t="s">
        <v>1232</v>
      </c>
      <c r="D210" s="37" t="s">
        <v>1233</v>
      </c>
      <c r="E210" s="37" t="s">
        <v>587</v>
      </c>
      <c r="F210" s="37" t="s">
        <v>86</v>
      </c>
      <c r="G210" s="37" t="s">
        <v>1234</v>
      </c>
      <c r="H210" s="37" t="s">
        <v>1235</v>
      </c>
      <c r="I210" s="37" t="s">
        <v>1236</v>
      </c>
    </row>
    <row r="211" spans="1:9" x14ac:dyDescent="0.2">
      <c r="A211" s="37" t="s">
        <v>1237</v>
      </c>
      <c r="B211">
        <v>0</v>
      </c>
      <c r="C211">
        <v>17</v>
      </c>
      <c r="D211">
        <v>18</v>
      </c>
      <c r="E211">
        <v>22</v>
      </c>
      <c r="F211">
        <v>12</v>
      </c>
      <c r="G211">
        <v>73</v>
      </c>
      <c r="H211">
        <v>21</v>
      </c>
      <c r="I211">
        <v>21</v>
      </c>
    </row>
    <row r="212" spans="1:9" x14ac:dyDescent="0.2">
      <c r="A212" s="37" t="s">
        <v>1238</v>
      </c>
      <c r="B212">
        <v>0</v>
      </c>
      <c r="C212">
        <v>15</v>
      </c>
      <c r="D212">
        <v>22</v>
      </c>
      <c r="E212">
        <v>39</v>
      </c>
      <c r="F212">
        <v>23</v>
      </c>
      <c r="G212">
        <v>51</v>
      </c>
      <c r="H212">
        <v>17</v>
      </c>
      <c r="I212">
        <v>19</v>
      </c>
    </row>
    <row r="213" spans="1:9" ht="16" thickBot="1" x14ac:dyDescent="0.25">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6" thickBot="1" x14ac:dyDescent="0.25">
      <c r="A214" t="s">
        <v>1240</v>
      </c>
      <c r="B214" s="7">
        <f>SUM(G213:H213)/SUM(G211:H211)</f>
        <v>-0.27659574468085107</v>
      </c>
    </row>
    <row r="215" spans="1:9" ht="16" thickBot="1" x14ac:dyDescent="0.25">
      <c r="A215" t="s">
        <v>1241</v>
      </c>
      <c r="B215" s="7">
        <f>I213/I211</f>
        <v>-9.5238095238095233E-2</v>
      </c>
    </row>
    <row r="217" spans="1:9" x14ac:dyDescent="0.2">
      <c r="A217" s="70" t="s">
        <v>1248</v>
      </c>
      <c r="B217" s="267" t="s">
        <v>1229</v>
      </c>
      <c r="C217" s="267"/>
      <c r="D217" s="267"/>
      <c r="E217" s="267"/>
    </row>
    <row r="218" spans="1:9" x14ac:dyDescent="0.2">
      <c r="A218" s="37" t="s">
        <v>1230</v>
      </c>
      <c r="B218" s="37" t="s">
        <v>1242</v>
      </c>
      <c r="C218" s="37" t="s">
        <v>1243</v>
      </c>
      <c r="D218" s="37" t="s">
        <v>1244</v>
      </c>
      <c r="E218" s="37" t="s">
        <v>86</v>
      </c>
    </row>
    <row r="219" spans="1:9" x14ac:dyDescent="0.2">
      <c r="A219" s="37" t="s">
        <v>1237</v>
      </c>
      <c r="B219">
        <v>112</v>
      </c>
      <c r="C219">
        <v>16</v>
      </c>
      <c r="D219">
        <v>9</v>
      </c>
      <c r="E219">
        <v>134</v>
      </c>
    </row>
    <row r="220" spans="1:9" x14ac:dyDescent="0.2">
      <c r="A220" s="37" t="s">
        <v>1238</v>
      </c>
      <c r="B220">
        <v>87</v>
      </c>
      <c r="C220">
        <v>17</v>
      </c>
      <c r="D220">
        <v>9</v>
      </c>
      <c r="E220">
        <v>151</v>
      </c>
    </row>
    <row r="221" spans="1:9" ht="16" thickBot="1" x14ac:dyDescent="0.25">
      <c r="A221" s="37" t="s">
        <v>1239</v>
      </c>
      <c r="B221">
        <f>B220-B219</f>
        <v>-25</v>
      </c>
      <c r="C221">
        <f t="shared" ref="C221:E221" si="9">C220-C219</f>
        <v>1</v>
      </c>
      <c r="D221">
        <f t="shared" si="9"/>
        <v>0</v>
      </c>
      <c r="E221">
        <f t="shared" si="9"/>
        <v>17</v>
      </c>
    </row>
    <row r="222" spans="1:9" ht="16" thickBot="1" x14ac:dyDescent="0.25">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baseColWidth="10" defaultColWidth="8.83203125" defaultRowHeight="15" x14ac:dyDescent="0.2"/>
  <cols>
    <col min="6" max="35" width="9.1640625" customWidth="1"/>
  </cols>
  <sheetData>
    <row r="1" spans="1:38" x14ac:dyDescent="0.2">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baseColWidth="10" defaultColWidth="8.83203125" defaultRowHeight="15" x14ac:dyDescent="0.2"/>
  <sheetData>
    <row r="1" spans="1:35" x14ac:dyDescent="0.2">
      <c r="A1" t="s">
        <v>1859</v>
      </c>
    </row>
    <row r="2" spans="1:35" x14ac:dyDescent="0.2">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
      <c r="A17" t="s">
        <v>1877</v>
      </c>
    </row>
    <row r="18" spans="1:1" x14ac:dyDescent="0.2">
      <c r="A18" t="s">
        <v>1878</v>
      </c>
    </row>
    <row r="19" spans="1:1" x14ac:dyDescent="0.2">
      <c r="A19" t="s">
        <v>1879</v>
      </c>
    </row>
    <row r="20" spans="1:1" x14ac:dyDescent="0.2">
      <c r="A20" t="s">
        <v>1880</v>
      </c>
    </row>
    <row r="21" spans="1:1" x14ac:dyDescent="0.2">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baseColWidth="10" defaultColWidth="8.83203125" defaultRowHeight="15" x14ac:dyDescent="0.2"/>
  <cols>
    <col min="1" max="1" width="4.33203125" bestFit="1" customWidth="1"/>
    <col min="2" max="2" width="52.6640625" bestFit="1" customWidth="1"/>
    <col min="3" max="34" width="4.6640625" bestFit="1" customWidth="1"/>
  </cols>
  <sheetData>
    <row r="1" spans="1:34" x14ac:dyDescent="0.2">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2">
      <c r="B2" s="116"/>
    </row>
    <row r="3" spans="1:34" s="117" customFormat="1" x14ac:dyDescent="0.2">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
      <c r="B88" s="120"/>
    </row>
    <row r="89" spans="1:34" x14ac:dyDescent="0.2">
      <c r="B89" s="120"/>
    </row>
    <row r="90" spans="1:34" x14ac:dyDescent="0.2">
      <c r="B90" s="120"/>
    </row>
    <row r="91" spans="1:34" x14ac:dyDescent="0.2">
      <c r="B91" s="120"/>
    </row>
    <row r="92" spans="1:34" x14ac:dyDescent="0.2">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Todd Fincannon</cp:lastModifiedBy>
  <dcterms:created xsi:type="dcterms:W3CDTF">2014-07-10T20:44:47Z</dcterms:created>
  <dcterms:modified xsi:type="dcterms:W3CDTF">2025-06-18T18:56:19Z</dcterms:modified>
</cp:coreProperties>
</file>