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AL\elec\EIaE\"/>
    </mc:Choice>
  </mc:AlternateContent>
  <xr:revisionPtr revIDLastSave="0" documentId="8_{824CA1B2-522D-4F5A-A5EA-C05B930F50D6}" xr6:coauthVersionLast="47" xr6:coauthVersionMax="47" xr10:uidLastSave="{00000000-0000-0000-0000-000000000000}"/>
  <bookViews>
    <workbookView xWindow="360" yWindow="360" windowWidth="9815" windowHeight="7290" firstSheet="28" activeTab="29" xr2:uid="{1839E201-C116-499E-ABC2-355C9EB0B780}"/>
  </bookViews>
  <sheets>
    <sheet name="About" sheetId="1" r:id="rId1"/>
    <sheet name="Table 1" sheetId="37"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I2" i="9"/>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H2" i="9"/>
  <c r="F2" i="9"/>
  <c r="G2" i="9"/>
  <c r="E2" i="9"/>
  <c r="D2" i="9" s="1"/>
  <c r="C2" i="9" s="1"/>
  <c r="B2" i="9" s="1"/>
  <c r="O46" i="37"/>
  <c r="P46" i="37"/>
  <c r="N46" i="37"/>
  <c r="O45" i="37" l="1"/>
  <c r="P45" i="37"/>
  <c r="N45" i="37"/>
  <c r="O38" i="34"/>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C5" i="28" s="1"/>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5" i="34" l="1"/>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W15" i="26" s="1"/>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G15" i="26" s="1"/>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I15" i="26"/>
  <c r="AF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4" i="26" l="1"/>
  <c r="J14" i="26"/>
  <c r="G14" i="26"/>
  <c r="P14" i="26"/>
  <c r="AC14" i="26"/>
  <c r="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G1242" i="22"/>
  <c r="L1252" i="22"/>
  <c r="M1247" i="22"/>
  <c r="N1242" i="22"/>
  <c r="K1252" i="22"/>
  <c r="L1247" i="22"/>
  <c r="M1242" i="22"/>
  <c r="J1252" i="22"/>
  <c r="K1247" i="22"/>
  <c r="L1242" i="22"/>
  <c r="I1252" i="22"/>
  <c r="J1247" i="22"/>
  <c r="K1242" i="22"/>
  <c r="H1252" i="22"/>
  <c r="I1247" i="22"/>
  <c r="J1242" i="22"/>
  <c r="N1249" i="22"/>
  <c r="O1244" i="22"/>
  <c r="P1239" i="22"/>
  <c r="H1250" i="22"/>
  <c r="I1245" i="22"/>
  <c r="J1240"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Q1239" i="22" l="1"/>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I1239" i="22"/>
  <c r="K1243" i="22"/>
  <c r="J1248" i="22"/>
  <c r="I1253" i="22"/>
  <c r="Q1242" i="22"/>
  <c r="P1247" i="22"/>
  <c r="O1252" i="22"/>
  <c r="K1245" i="22"/>
  <c r="J1250" i="22"/>
  <c r="M1240" i="22"/>
  <c r="L1245" i="22"/>
  <c r="K1250" i="22"/>
  <c r="N1240" i="22"/>
  <c r="M1245" i="22"/>
  <c r="L1250" i="22"/>
  <c r="O1240" i="22"/>
  <c r="N1245" i="22"/>
  <c r="M1250" i="22"/>
  <c r="P1240" i="22"/>
  <c r="O1245" i="22"/>
  <c r="N1250" i="22"/>
  <c r="I1240" i="22"/>
  <c r="H1245"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B64" i="23" s="1"/>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B62" i="23" s="1"/>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K70" i="23" s="1"/>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K72" i="23" s="1"/>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H73" i="23" s="1"/>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D66" i="23" s="1"/>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65" i="23" s="1"/>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C64" i="23"/>
  <c r="AM10" i="26"/>
  <c r="AL14" i="26"/>
  <c r="AL15" i="26"/>
  <c r="AM11" i="26"/>
  <c r="AF93" i="23"/>
  <c r="AG87" i="23"/>
  <c r="AG93" i="23" s="1"/>
  <c r="AF101" i="23"/>
  <c r="AG88" i="23"/>
  <c r="AG101" i="23" s="1"/>
  <c r="AF96" i="23"/>
  <c r="AG82" i="23"/>
  <c r="AG96" i="23" s="1"/>
  <c r="AF100" i="23"/>
  <c r="AF99" i="23"/>
  <c r="AG83" i="23"/>
  <c r="AF92" i="23"/>
  <c r="AG86" i="23"/>
  <c r="AG92" i="23" s="1"/>
  <c r="F68" i="23" l="1"/>
  <c r="M70" i="23"/>
  <c r="G60" i="23"/>
  <c r="H62" i="23"/>
  <c r="I62" i="23"/>
  <c r="M67"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<sst xmlns="http://schemas.openxmlformats.org/spreadsheetml/2006/main" count="15073" uniqueCount="1076">
  <si>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</si>
  <si>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</si>
  <si>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</si>
  <si>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</si>
  <si>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</si>
  <si>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</si>
  <si>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</si>
  <si>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</si>
  <si>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</si>
  <si>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</si>
  <si>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</si>
  <si>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</si>
  <si>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</si>
  <si>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</si>
  <si>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</si>
  <si>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</si>
  <si>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</si>
  <si>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</si>
  <si>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</si>
  <si>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</si>
  <si>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</si>
  <si>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</si>
  <si>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</si>
  <si>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</si>
  <si>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</si>
  <si>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</si>
  <si>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</si>
  <si>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</si>
  <si>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</si>
  <si>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</si>
  <si>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</si>
  <si>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</si>
  <si>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</si>
  <si>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</si>
  <si>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</si>
  <si>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</si>
  <si>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</si>
  <si>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</si>
  <si>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</si>
  <si>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</si>
  <si>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</si>
  <si>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</si>
  <si>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</si>
  <si>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</si>
  <si>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</si>
  <si>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</si>
  <si>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</si>
  <si>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</si>
  <si>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</si>
  <si>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</si>
  <si>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</si>
  <si>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</si>
  <si>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</si>
  <si>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</si>
  <si>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</si>
  <si>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</si>
  <si>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</si>
  <si>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</si>
  <si>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</si>
  <si>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</si>
  <si>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</si>
  <si>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</si>
  <si>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</si>
  <si>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</si>
  <si>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</si>
  <si>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</si>
  <si>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</si>
  <si>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</si>
  <si>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</si>
  <si>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</si>
  <si>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</si>
  <si>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</si>
  <si>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</si>
  <si>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</si>
  <si>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</si>
  <si>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</si>
  <si>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</si>
  <si>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</si>
  <si>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</si>
  <si>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</si>
  <si>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</si>
  <si>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</si>
  <si>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</si>
  <si>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</si>
  <si>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</si>
  <si>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</si>
  <si>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</si>
  <si>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</si>
  <si>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</si>
  <si>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</si>
  <si>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</si>
  <si>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</si>
  <si>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</si>
  <si>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</si>
  <si>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</si>
  <si>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</si>
  <si>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</si>
  <si>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</si>
  <si>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</si>
  <si>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</si>
  <si>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</si>
  <si>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</si>
  <si>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</si>
  <si>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</si>
  <si>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</si>
  <si>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</si>
  <si>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</si>
  <si>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</si>
  <si>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</si>
  <si>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</si>
  <si>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</si>
  <si>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</si>
  <si>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</si>
  <si>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</si>
  <si>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</si>
  <si>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</si>
  <si>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</si>
  <si>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</si>
  <si>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</si>
  <si>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</si>
  <si>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</si>
  <si>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</si>
  <si>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</si>
  <si>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</si>
  <si>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</si>
  <si>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</si>
  <si>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</si>
  <si>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</si>
  <si>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</si>
  <si>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</si>
  <si>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</si>
  <si>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</si>
  <si>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</si>
  <si>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</si>
  <si>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</si>
  <si>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</si>
  <si>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</si>
  <si>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</si>
  <si>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</si>
  <si>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</si>
  <si>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</si>
  <si>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</si>
  <si>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</si>
  <si>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</si>
  <si>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</si>
  <si>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</si>
  <si>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</si>
  <si>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</si>
  <si>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</si>
  <si>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</si>
  <si>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</si>
  <si>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</si>
  <si>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</si>
  <si>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</si>
  <si>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</si>
  <si>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</si>
  <si>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</si>
  <si>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</si>
  <si>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</si>
  <si>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</si>
  <si>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</si>
  <si>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</si>
  <si>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</si>
  <si>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</si>
  <si>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</si>
  <si>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</si>
  <si>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</si>
  <si>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</si>
  <si>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</si>
  <si>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</si>
  <si>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</si>
  <si>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</si>
  <si>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</si>
  <si>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</si>
  <si>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</si>
  <si>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</si>
  <si>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</si>
  <si>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</si>
  <si>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</si>
  <si>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</si>
  <si>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</si>
  <si>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</si>
  <si>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</si>
  <si>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</si>
  <si>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</si>
  <si>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</si>
  <si>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</si>
  <si>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</si>
  <si>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</si>
  <si>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</si>
  <si>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</si>
  <si>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</si>
  <si>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</si>
  <si>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</si>
  <si>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</si>
  <si>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</si>
  <si>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</si>
  <si>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</si>
  <si>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</si>
  <si>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</si>
  <si>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</si>
  <si>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</si>
  <si>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</si>
  <si>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</si>
  <si>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</si>
  <si>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</si>
  <si>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</si>
  <si>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</si>
  <si>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</si>
  <si>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</si>
  <si>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</si>
  <si>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</si>
  <si>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</si>
  <si>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</si>
  <si>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</si>
  <si>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</si>
  <si>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</si>
  <si>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</si>
  <si>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</si>
  <si>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</si>
  <si>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</si>
  <si>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</si>
  <si>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</si>
  <si>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</si>
  <si>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</si>
  <si>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</si>
  <si>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</si>
  <si>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</si>
  <si>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</si>
  <si>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</si>
  <si>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</si>
  <si>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</si>
  <si>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</si>
  <si>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</si>
  <si>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</si>
  <si>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</si>
  <si>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</si>
  <si>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</si>
  <si>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</si>
  <si>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</si>
  <si>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</si>
  <si>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</si>
  <si>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</si>
  <si>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</si>
  <si>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</si>
  <si>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</si>
  <si>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</si>
  <si>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</si>
  <si>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</si>
  <si>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</si>
  <si>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</si>
  <si>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</si>
  <si>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</si>
  <si>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</si>
  <si>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</si>
  <si>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</si>
  <si>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</si>
  <si>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</si>
  <si>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</si>
  <si>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</si>
  <si>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</si>
  <si>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</si>
  <si>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</si>
  <si>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</si>
  <si>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</si>
  <si>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</si>
  <si>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</si>
  <si>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</si>
  <si>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</si>
  <si>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</si>
  <si>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</si>
  <si>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</si>
  <si>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</si>
  <si>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</si>
  <si>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</si>
  <si>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</si>
  <si>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</si>
  <si>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</si>
  <si>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</si>
  <si>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</si>
  <si>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</si>
  <si>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</si>
  <si>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</si>
  <si>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</si>
  <si>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</si>
  <si>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</si>
  <si>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</si>
  <si>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</si>
  <si>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</si>
  <si>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</si>
  <si>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</si>
  <si>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</si>
  <si>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</si>
  <si>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</si>
  <si>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</si>
  <si>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</si>
  <si>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</si>
  <si>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</si>
  <si>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</si>
  <si>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</si>
  <si>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</si>
  <si>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</si>
  <si>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</si>
  <si>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</si>
  <si>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</si>
  <si>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</si>
  <si>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</si>
  <si>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</si>
  <si>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</si>
  <si>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</si>
  <si>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</si>
  <si>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</si>
  <si>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</si>
  <si>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</si>
  <si>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</si>
  <si>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</si>
  <si>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</si>
  <si>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</si>
  <si>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</si>
  <si>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</si>
  <si>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</si>
  <si>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</si>
  <si>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</si>
  <si>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</si>
  <si>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</si>
  <si>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</si>
  <si>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</si>
  <si>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</si>
  <si>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</si>
  <si>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</si>
  <si>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</si>
  <si>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</si>
  <si>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</si>
  <si>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</si>
  <si>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</si>
  <si>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</si>
  <si>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</si>
  <si>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</si>
  <si>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</si>
  <si>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</si>
  <si>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</si>
  <si>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</si>
  <si>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</si>
  <si>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</si>
  <si>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</si>
  <si>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</si>
  <si>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</si>
  <si>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</si>
  <si>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</si>
  <si>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</si>
  <si>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</si>
  <si>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</si>
  <si>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</si>
  <si>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</si>
  <si>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</si>
  <si>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</si>
  <si>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</si>
  <si>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</si>
  <si>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</si>
  <si>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</si>
  <si>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</si>
  <si>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</si>
  <si>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</si>
  <si>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</si>
  <si>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</si>
  <si>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</si>
  <si>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</si>
  <si>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</si>
  <si>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</si>
  <si>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</si>
  <si>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</si>
  <si>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</si>
  <si>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</si>
  <si>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</si>
  <si>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</si>
  <si>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</si>
  <si>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</si>
  <si>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</si>
  <si>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</si>
  <si>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</si>
  <si>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</si>
  <si>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</si>
  <si>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</si>
  <si>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</si>
  <si>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</si>
  <si>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</si>
  <si>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</si>
  <si>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</si>
  <si>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</si>
  <si>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</si>
  <si>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</si>
  <si>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</si>
  <si>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</si>
  <si>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</si>
  <si>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</si>
  <si>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</si>
  <si>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</si>
  <si>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</si>
  <si>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</si>
  <si>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</si>
  <si>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</si>
  <si>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</si>
  <si>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</si>
  <si>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</si>
  <si>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</si>
  <si>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</si>
  <si>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</si>
  <si>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</si>
  <si>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</si>
  <si>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</si>
  <si>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</si>
  <si>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</si>
  <si>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</si>
  <si>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</si>
  <si>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</si>
  <si>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</si>
  <si>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</si>
  <si>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</si>
  <si>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</si>
  <si>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</si>
  <si>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</si>
  <si>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</si>
  <si>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</si>
  <si>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</si>
  <si>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</si>
  <si>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</si>
  <si>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</si>
  <si>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</si>
  <si>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</si>
  <si>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</si>
  <si>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</si>
  <si>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</si>
  <si>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</si>
  <si>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</si>
  <si>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</si>
  <si>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</si>
  <si>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</si>
  <si>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</si>
  <si>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</si>
  <si>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</si>
  <si>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</si>
  <si>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</si>
  <si>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</si>
  <si>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</si>
  <si>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</si>
  <si>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</si>
  <si>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</si>
  <si>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</si>
  <si>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</si>
  <si>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</si>
  <si>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</si>
  <si>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</si>
  <si>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</si>
  <si>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</si>
  <si>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</si>
  <si>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</si>
  <si>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</si>
  <si>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</si>
  <si>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</si>
  <si>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</si>
  <si>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</si>
  <si>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</si>
  <si>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</si>
  <si>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</si>
  <si>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</si>
  <si>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</si>
  <si>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</si>
  <si>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</si>
  <si>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</si>
  <si>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</si>
  <si>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</si>
  <si>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</si>
  <si>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</si>
  <si>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</si>
  <si>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</si>
  <si>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</si>
  <si>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</si>
  <si>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</si>
  <si>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</si>
  <si>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</si>
  <si>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</si>
  <si>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</si>
  <si>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</si>
  <si>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</si>
  <si>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</si>
  <si>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</si>
  <si>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</si>
  <si>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</si>
  <si>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</si>
  <si>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</si>
  <si>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</si>
  <si>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</si>
  <si>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</si>
  <si>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</si>
  <si>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</si>
  <si>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</si>
  <si>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</si>
  <si>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</si>
  <si>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</si>
  <si>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</si>
  <si>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</si>
  <si>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</si>
  <si>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</si>
  <si>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</si>
  <si>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</si>
  <si>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</si>
  <si>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</si>
  <si>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</si>
  <si>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</si>
  <si>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</si>
  <si>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</si>
  <si>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</si>
  <si>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</si>
  <si>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</si>
  <si>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</si>
  <si>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</si>
  <si>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</si>
  <si>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</si>
  <si>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</si>
  <si>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</si>
  <si>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</si>
  <si>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</si>
  <si>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</si>
  <si>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</si>
  <si>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</si>
  <si>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</si>
  <si>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</si>
  <si>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</si>
  <si>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</si>
  <si>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</si>
  <si>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</si>
  <si>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</si>
  <si>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</si>
  <si>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</si>
  <si>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</si>
  <si>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</si>
  <si>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</si>
  <si>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</si>
  <si>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</si>
  <si>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</si>
  <si>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</si>
  <si>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</si>
  <si>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</si>
  <si>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</si>
  <si>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</si>
  <si>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</si>
  <si>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</si>
  <si>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</si>
  <si>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</si>
  <si>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</si>
  <si>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</si>
  <si>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</si>
  <si>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</si>
  <si>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</si>
  <si>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</si>
  <si>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</si>
  <si>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</si>
  <si>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</si>
  <si>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</si>
  <si>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</si>
  <si>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</si>
  <si>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</si>
  <si>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</si>
  <si>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</si>
  <si>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</si>
  <si>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</si>
  <si>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</si>
  <si>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</si>
  <si>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</si>
  <si>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</si>
  <si>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</si>
  <si>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</si>
  <si>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</si>
  <si>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</si>
  <si>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</si>
  <si>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</si>
  <si>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</si>
  <si>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</si>
  <si>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</si>
  <si>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</si>
  <si>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</si>
  <si>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</si>
  <si>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</si>
  <si>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</si>
  <si>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</si>
  <si>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</si>
  <si>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</si>
  <si>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</si>
  <si>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</si>
  <si>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</si>
  <si>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</si>
  <si>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</si>
  <si>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</si>
  <si>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</si>
  <si>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</si>
  <si>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</si>
  <si>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</si>
  <si>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</si>
  <si>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</si>
  <si>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</si>
  <si>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</si>
  <si>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</si>
  <si>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</si>
  <si>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</si>
  <si>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</si>
  <si>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</si>
  <si>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</si>
  <si>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</si>
  <si>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</si>
  <si>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</si>
  <si>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</si>
  <si>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</si>
  <si>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</si>
  <si>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</si>
  <si>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</si>
  <si>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</si>
  <si>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</si>
  <si>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</si>
  <si>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</si>
  <si>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</si>
  <si>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</si>
  <si>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</si>
  <si>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</si>
  <si>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</si>
  <si>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</si>
  <si>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</si>
  <si>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</si>
  <si>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</si>
  <si>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</si>
  <si>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</si>
  <si>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</si>
  <si>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</si>
  <si>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</si>
  <si>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</si>
  <si>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</si>
  <si>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</si>
  <si>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</si>
  <si>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</si>
  <si>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</si>
  <si>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</si>
  <si>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</si>
  <si>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</si>
  <si>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</si>
  <si>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</si>
  <si>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</si>
  <si>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</si>
  <si>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</si>
  <si>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</si>
  <si>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</si>
  <si>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</si>
  <si>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</si>
  <si>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</si>
  <si>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</si>
  <si>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</si>
  <si>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</si>
  <si>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</si>
  <si>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</si>
  <si>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</si>
  <si>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</si>
  <si>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</si>
  <si>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</si>
  <si>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</si>
  <si>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</si>
  <si>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</si>
  <si>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</si>
  <si>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</si>
  <si>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</si>
  <si>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</si>
  <si>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</si>
  <si>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</si>
  <si>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</si>
  <si>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</si>
  <si>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</si>
  <si>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</si>
  <si>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</si>
  <si>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</si>
  <si>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</si>
  <si>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</si>
  <si>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</si>
  <si>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</si>
  <si>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</si>
  <si>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</si>
  <si>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</si>
  <si>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</si>
  <si>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</si>
  <si>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</si>
  <si>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</si>
  <si>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</si>
  <si>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</si>
  <si>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</si>
  <si>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</si>
  <si>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</si>
  <si>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</si>
  <si>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</si>
  <si>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</si>
  <si>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</si>
  <si>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</si>
  <si>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</si>
  <si>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</si>
  <si>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</si>
  <si>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</si>
  <si>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</si>
  <si>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</si>
  <si>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</si>
  <si>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</si>
  <si>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</si>
  <si>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</si>
  <si>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</si>
  <si>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</si>
  <si>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</si>
  <si>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</si>
  <si>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</si>
  <si>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</si>
  <si>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</si>
  <si>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</si>
  <si>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</si>
  <si>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</si>
  <si>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</si>
  <si>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</si>
  <si>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</si>
  <si>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</si>
  <si>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</si>
  <si>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</si>
  <si>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</si>
  <si>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</si>
  <si>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</si>
  <si>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</si>
  <si>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</si>
  <si>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</si>
  <si>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</si>
  <si>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</si>
  <si>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</si>
  <si>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</si>
  <si>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</si>
  <si>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</si>
  <si>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</si>
  <si>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</si>
  <si>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</si>
  <si>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</si>
  <si>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</si>
  <si>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</si>
  <si>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</si>
  <si>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</si>
  <si>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</si>
  <si>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</si>
  <si>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</si>
  <si>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</si>
  <si>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</si>
  <si>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</si>
  <si>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</si>
  <si>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</si>
  <si>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</si>
  <si>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</si>
  <si>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</si>
  <si>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</si>
  <si>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</si>
  <si>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</si>
  <si>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</si>
  <si>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</si>
  <si>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</si>
  <si>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</si>
  <si>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</si>
  <si>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</si>
  <si>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</si>
  <si>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</si>
  <si>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</si>
  <si>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</si>
  <si>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</si>
  <si>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</si>
  <si>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</si>
  <si>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</si>
  <si>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</si>
  <si>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</si>
  <si>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</si>
  <si>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</si>
  <si>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</si>
  <si>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</si>
  <si>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</si>
  <si>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</si>
  <si>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</si>
  <si>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</si>
  <si>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</si>
  <si>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</si>
  <si>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</si>
  <si>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</si>
  <si>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</si>
  <si>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</si>
  <si>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</si>
  <si>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</si>
  <si>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</si>
  <si>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</si>
  <si>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</si>
  <si>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</si>
  <si>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</si>
  <si>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</si>
  <si>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</si>
  <si>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</si>
  <si>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</si>
  <si>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</si>
  <si>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</si>
  <si>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</si>
  <si>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</si>
  <si>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</si>
  <si>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</si>
  <si>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</si>
  <si>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</si>
  <si>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</si>
  <si>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</si>
  <si>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</si>
  <si>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</si>
  <si>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</si>
  <si>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</si>
  <si>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</si>
  <si>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</si>
  <si>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</si>
  <si>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</si>
  <si>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</si>
  <si>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</si>
  <si>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</si>
  <si>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</si>
  <si>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</si>
  <si>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</si>
  <si>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</si>
  <si>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</si>
  <si>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</si>
  <si>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</si>
  <si>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</si>
  <si>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</si>
  <si>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</si>
  <si>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</si>
  <si>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</si>
  <si>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</si>
  <si>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</si>
  <si>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</si>
  <si>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</si>
  <si>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</si>
  <si>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</si>
  <si>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</si>
  <si>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</si>
  <si>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</si>
  <si>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</si>
  <si>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</si>
  <si>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</si>
  <si>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</si>
  <si>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</si>
  <si>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</si>
  <si>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</si>
  <si>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</si>
  <si>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</si>
  <si>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</si>
  <si>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</si>
  <si>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</si>
  <si>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</si>
  <si>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</si>
  <si>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</si>
  <si>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</si>
  <si>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</si>
  <si>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</si>
  <si>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</si>
  <si>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</si>
  <si>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</si>
  <si>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</si>
  <si>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</si>
  <si>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</si>
  <si>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</si>
  <si>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</si>
  <si>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</si>
  <si>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</si>
  <si>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</si>
  <si>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</si>
  <si>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</si>
  <si>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</si>
  <si>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</si>
  <si>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</si>
  <si>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</si>
  <si>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</si>
  <si>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</si>
  <si>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</si>
  <si>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</si>
  <si>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</si>
  <si>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</si>
  <si>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</si>
  <si>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</si>
  <si>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</si>
  <si>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</si>
  <si>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</si>
  <si>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</si>
  <si>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</si>
  <si>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</si>
  <si>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</si>
  <si>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</si>
  <si>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</si>
  <si>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</si>
  <si>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</si>
  <si>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</si>
  <si>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</si>
  <si>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</si>
  <si>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</si>
  <si>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</si>
  <si>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</si>
  <si>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</si>
  <si>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</si>
  <si>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</si>
  <si>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</si>
  <si>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</si>
  <si>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</si>
  <si>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</si>
  <si>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</si>
  <si>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</si>
  <si>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</si>
  <si>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</si>
  <si>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</si>
  <si>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</si>
  <si>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</si>
  <si>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</si>
  <si>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</si>
  <si>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</si>
  <si>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</si>
  <si>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</si>
  <si>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</si>
  <si>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</si>
  <si>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</si>
  <si>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</si>
  <si>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</si>
  <si>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</si>
  <si>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</si>
  <si>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</si>
  <si>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</si>
  <si>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</si>
  <si>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</si>
  <si>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</si>
  <si>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</si>
  <si>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</si>
  <si>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</si>
  <si>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</si>
  <si>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</si>
  <si>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</si>
  <si>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</si>
  <si>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</si>
  <si>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</si>
  <si>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</si>
  <si>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</si>
  <si>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</si>
  <si>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</si>
  <si>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</si>
  <si>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</si>
  <si>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</si>
  <si>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</si>
  <si>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</si>
  <si>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</si>
  <si>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</si>
  <si>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</si>
  <si>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</si>
  <si>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</si>
  <si>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</si>
  <si>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</si>
  <si>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</si>
  <si>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</si>
  <si>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</si>
  <si>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</si>
  <si>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</si>
  <si>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</si>
  <si>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</si>
  <si>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</si>
  <si>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</si>
  <si>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</si>
  <si>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</si>
  <si>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</si>
  <si>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</si>
  <si>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</si>
  <si>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</si>
  <si>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</si>
  <si>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</si>
  <si>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</si>
  <si>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</si>
  <si>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</si>
  <si>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</si>
  <si>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</si>
  <si>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</si>
  <si>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</si>
  <si>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</si>
  <si>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</si>
  <si>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</si>
  <si>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</si>
  <si>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</si>
  <si>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</si>
  <si>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</si>
  <si>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</si>
  <si>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</si>
  <si>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</si>
  <si>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</si>
  <si>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</si>
  <si>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</si>
  <si>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</si>
  <si>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</si>
  <si>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</si>
  <si>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</si>
  <si>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</si>
  <si>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</si>
  <si>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</si>
  <si>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</si>
  <si>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</si>
  <si>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</si>
  <si>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</si>
  <si>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</si>
  <si>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</si>
  <si>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</si>
  <si>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</si>
  <si>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</si>
  <si>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</si>
  <si>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</si>
  <si>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</si>
  <si>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</si>
  <si>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</si>
  <si>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</si>
  <si>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</si>
  <si>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</si>
  <si>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</si>
  <si>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</si>
  <si>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</si>
  <si>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</si>
  <si>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</si>
  <si>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</si>
  <si>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</si>
  <si>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</si>
  <si>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</si>
  <si>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</si>
  <si>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</si>
  <si>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</si>
  <si>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</si>
  <si>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</si>
  <si>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</si>
  <si>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</si>
  <si>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</si>
  <si>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</si>
  <si>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</si>
  <si>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</si>
  <si>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</si>
  <si>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</si>
  <si>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</si>
  <si>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</si>
  <si>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</si>
  <si>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</si>
  <si>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</si>
  <si>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</si>
  <si>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</si>
  <si>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</si>
  <si>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</si>
  <si>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</si>
  <si>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</si>
  <si>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</si>
  <si>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</si>
  <si>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</si>
  <si>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</si>
  <si>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</si>
  <si>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</si>
  <si>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</si>
  <si>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</si>
  <si>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</si>
  <si>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</si>
  <si>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</si>
  <si>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</si>
  <si>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r>
      <rPr>
        <b/>
        <sz val="6"/>
        <rFont val="Arial"/>
        <family val="2"/>
      </rPr>
      <t xml:space="preserve">Electricity Supply (billion kilowatthours)
</t>
    </r>
    <r>
      <rPr>
        <sz val="6"/>
        <rFont val="Arial"/>
        <family val="2"/>
      </rPr>
      <t xml:space="preserve">Electricity generation (a) ....................           </t>
    </r>
    <r>
      <rPr>
        <b/>
        <sz val="6"/>
        <rFont val="Arial"/>
        <family val="2"/>
      </rPr>
      <t xml:space="preserve">987          984       1,209
</t>
    </r>
    <r>
      <rPr>
        <sz val="6"/>
        <rFont val="Arial"/>
        <family val="2"/>
      </rPr>
      <t xml:space="preserve">Electric power sector .......................          </t>
    </r>
    <r>
      <rPr>
        <b/>
        <sz val="6"/>
        <rFont val="Arial"/>
        <family val="2"/>
      </rPr>
      <t xml:space="preserve">949          947       1,168
</t>
    </r>
    <r>
      <rPr>
        <sz val="6"/>
        <rFont val="Arial"/>
        <family val="2"/>
      </rPr>
      <t xml:space="preserve">Industrial sector ...............................             </t>
    </r>
    <r>
      <rPr>
        <b/>
        <sz val="6"/>
        <rFont val="Arial"/>
        <family val="2"/>
      </rPr>
      <t xml:space="preserve">35            33             36
</t>
    </r>
    <r>
      <rPr>
        <sz val="6"/>
        <rFont val="Arial"/>
        <family val="2"/>
      </rPr>
      <t xml:space="preserve">Commercial sector ..........................               </t>
    </r>
    <r>
      <rPr>
        <b/>
        <sz val="6"/>
        <rFont val="Arial"/>
        <family val="2"/>
      </rPr>
      <t xml:space="preserve">4               4               5
</t>
    </r>
    <r>
      <rPr>
        <sz val="6"/>
        <rFont val="Arial"/>
        <family val="2"/>
      </rPr>
      <t xml:space="preserve">Net imports   .......................................               </t>
    </r>
    <r>
      <rPr>
        <b/>
        <sz val="6"/>
        <rFont val="Arial"/>
        <family val="2"/>
      </rPr>
      <t xml:space="preserve">8               6               3
</t>
    </r>
    <r>
      <rPr>
        <sz val="6"/>
        <rFont val="Arial"/>
        <family val="2"/>
      </rPr>
      <t xml:space="preserve">Total utility-scale power supply ..........           </t>
    </r>
    <r>
      <rPr>
        <b/>
        <sz val="6"/>
        <rFont val="Arial"/>
        <family val="2"/>
      </rPr>
      <t xml:space="preserve">995          990       1,212
</t>
    </r>
    <r>
      <rPr>
        <sz val="6"/>
        <rFont val="Arial"/>
        <family val="2"/>
      </rPr>
      <t xml:space="preserve">Losses and Unaccounted for (b)  .......             </t>
    </r>
    <r>
      <rPr>
        <b/>
        <sz val="6"/>
        <rFont val="Arial"/>
        <family val="2"/>
      </rPr>
      <t xml:space="preserve">42            52             51
</t>
    </r>
    <r>
      <rPr>
        <sz val="6"/>
        <rFont val="Arial"/>
        <family val="2"/>
      </rPr>
      <t xml:space="preserve">Small-scale solar generation (c) ........             </t>
    </r>
    <r>
      <rPr>
        <b/>
        <sz val="6"/>
        <rFont val="Arial"/>
        <family val="2"/>
      </rPr>
      <t xml:space="preserve">14            22             22
</t>
    </r>
    <r>
      <rPr>
        <sz val="6"/>
        <rFont val="Arial"/>
        <family val="2"/>
      </rPr>
      <t xml:space="preserve">Residential sector  ...........................            </t>
    </r>
    <r>
      <rPr>
        <b/>
        <sz val="6"/>
        <rFont val="Arial"/>
        <family val="2"/>
      </rPr>
      <t xml:space="preserve">10            15             15
</t>
    </r>
    <r>
      <rPr>
        <sz val="6"/>
        <rFont val="Arial"/>
        <family val="2"/>
      </rPr>
      <t xml:space="preserve">Commercial sector  .........................               </t>
    </r>
    <r>
      <rPr>
        <b/>
        <sz val="6"/>
        <rFont val="Arial"/>
        <family val="2"/>
      </rPr>
      <t xml:space="preserve">4               6               6
</t>
    </r>
    <r>
      <rPr>
        <sz val="6"/>
        <rFont val="Arial"/>
        <family val="2"/>
      </rPr>
      <t xml:space="preserve">Industrial sector  ..............................               </t>
    </r>
    <r>
      <rPr>
        <b/>
        <sz val="6"/>
        <rFont val="Arial"/>
        <family val="2"/>
      </rPr>
      <t xml:space="preserve">1               1               1
</t>
    </r>
    <r>
      <rPr>
        <b/>
        <sz val="6"/>
        <rFont val="Arial"/>
        <family val="2"/>
      </rPr>
      <t xml:space="preserve">Electricity Consumption (billion kilowatthours unless noted)
</t>
    </r>
    <r>
      <rPr>
        <sz val="6"/>
        <rFont val="Arial"/>
        <family val="2"/>
      </rPr>
      <t xml:space="preserve">Sales to Ultimate Customers .............           </t>
    </r>
    <r>
      <rPr>
        <b/>
        <sz val="6"/>
        <rFont val="Arial"/>
        <family val="2"/>
      </rPr>
      <t xml:space="preserve">919          906       1,124
</t>
    </r>
    <r>
      <rPr>
        <sz val="6"/>
        <rFont val="Arial"/>
        <family val="2"/>
      </rPr>
      <t xml:space="preserve">Residential Sector ...........................           </t>
    </r>
    <r>
      <rPr>
        <b/>
        <sz val="6"/>
        <rFont val="Arial"/>
        <family val="2"/>
      </rPr>
      <t xml:space="preserve">355          319           455
</t>
    </r>
    <r>
      <rPr>
        <sz val="6"/>
        <rFont val="Arial"/>
        <family val="2"/>
      </rPr>
      <t xml:space="preserve">Commercial Sector .........................           </t>
    </r>
    <r>
      <rPr>
        <b/>
        <sz val="6"/>
        <rFont val="Arial"/>
        <family val="2"/>
      </rPr>
      <t xml:space="preserve">322          330           392
</t>
    </r>
    <r>
      <rPr>
        <sz val="6"/>
        <rFont val="Arial"/>
        <family val="2"/>
      </rPr>
      <t xml:space="preserve">Industrial Sector ..............................           </t>
    </r>
    <r>
      <rPr>
        <b/>
        <sz val="6"/>
        <rFont val="Arial"/>
        <family val="2"/>
      </rPr>
      <t xml:space="preserve">239          256           275
</t>
    </r>
    <r>
      <rPr>
        <sz val="6"/>
        <rFont val="Arial"/>
        <family val="2"/>
      </rPr>
      <t xml:space="preserve">Transportation Sector ......................              </t>
    </r>
    <r>
      <rPr>
        <b/>
        <sz val="6"/>
        <rFont val="Arial"/>
        <family val="2"/>
      </rPr>
      <t xml:space="preserve">2               2               2
</t>
    </r>
    <r>
      <rPr>
        <sz val="6"/>
        <rFont val="Arial"/>
        <family val="2"/>
      </rPr>
      <t xml:space="preserve">Direct Use (d) .....................................             </t>
    </r>
    <r>
      <rPr>
        <b/>
        <sz val="6"/>
        <rFont val="Arial"/>
        <family val="2"/>
      </rPr>
      <t xml:space="preserve">34            33             36
</t>
    </r>
    <r>
      <rPr>
        <sz val="6"/>
        <rFont val="Arial"/>
        <family val="2"/>
      </rPr>
      <t xml:space="preserve">Total Consumption  ............................           </t>
    </r>
    <r>
      <rPr>
        <b/>
        <sz val="6"/>
        <rFont val="Arial"/>
        <family val="2"/>
      </rPr>
      <t xml:space="preserve">953          939       1,161
</t>
    </r>
    <r>
      <rPr>
        <sz val="6"/>
        <rFont val="Arial"/>
        <family val="2"/>
      </rPr>
      <t xml:space="preserve">Average residential electricity
</t>
    </r>
    <r>
      <rPr>
        <sz val="6"/>
        <rFont val="Arial"/>
        <family val="2"/>
      </rPr>
      <t xml:space="preserve">usage per customer (kWh) .................       </t>
    </r>
    <r>
      <rPr>
        <b/>
        <sz val="6"/>
        <rFont val="Arial"/>
        <family val="2"/>
      </rPr>
      <t xml:space="preserve">2,530       2,268       3,243
</t>
    </r>
    <r>
      <rPr>
        <b/>
        <sz val="6"/>
        <rFont val="Arial"/>
        <family val="2"/>
      </rPr>
      <t xml:space="preserve">End-of-period Fuel Inventories Held by Electric Power Sector
</t>
    </r>
    <r>
      <rPr>
        <sz val="6"/>
        <rFont val="Arial"/>
        <family val="2"/>
      </rPr>
      <t xml:space="preserve">Coal (mmst) ........................................       </t>
    </r>
    <r>
      <rPr>
        <b/>
        <sz val="6"/>
        <rFont val="Arial"/>
        <family val="2"/>
      </rPr>
      <t xml:space="preserve">109.0       127.7       116.6
</t>
    </r>
    <r>
      <rPr>
        <sz val="6"/>
        <rFont val="Arial"/>
        <family val="2"/>
      </rPr>
      <t xml:space="preserve">Residual Fuel (mmb) ..........................            </t>
    </r>
    <r>
      <rPr>
        <b/>
        <sz val="6"/>
        <rFont val="Arial"/>
        <family val="2"/>
      </rPr>
      <t xml:space="preserve">6.1           6.2           6.4
</t>
    </r>
    <r>
      <rPr>
        <sz val="6"/>
        <rFont val="Arial"/>
        <family val="2"/>
      </rPr>
      <t xml:space="preserve">Distillate Fuel (mmb) ..........................          </t>
    </r>
    <r>
      <rPr>
        <b/>
        <sz val="6"/>
        <rFont val="Arial"/>
        <family val="2"/>
      </rPr>
      <t xml:space="preserve">17.0         16.9         16.1
</t>
    </r>
    <r>
      <rPr>
        <b/>
        <sz val="6"/>
        <rFont val="Arial"/>
        <family val="2"/>
      </rPr>
      <t xml:space="preserve">Prices
</t>
    </r>
    <r>
      <rPr>
        <b/>
        <sz val="6"/>
        <rFont val="Arial"/>
        <family val="2"/>
      </rPr>
      <t xml:space="preserve">Power Generation Fuel Costs (dollars per million Btu)
</t>
    </r>
    <r>
      <rPr>
        <sz val="6"/>
        <rFont val="Arial"/>
        <family val="2"/>
      </rPr>
      <t xml:space="preserve">Coal .................................................          </t>
    </r>
    <r>
      <rPr>
        <b/>
        <sz val="6"/>
        <rFont val="Arial"/>
        <family val="2"/>
      </rPr>
      <t xml:space="preserve">2.57         2.49         2.51
</t>
    </r>
    <r>
      <rPr>
        <sz val="6"/>
        <rFont val="Arial"/>
        <family val="2"/>
      </rPr>
      <t xml:space="preserve">Natural Gas .....................................          </t>
    </r>
    <r>
      <rPr>
        <b/>
        <sz val="6"/>
        <rFont val="Arial"/>
        <family val="2"/>
      </rPr>
      <t xml:space="preserve">4.98         2.60         2.92
</t>
    </r>
    <r>
      <rPr>
        <sz val="6"/>
        <rFont val="Arial"/>
        <family val="2"/>
      </rPr>
      <t xml:space="preserve">Residual Fuel Oil .............................        </t>
    </r>
    <r>
      <rPr>
        <b/>
        <sz val="6"/>
        <rFont val="Arial"/>
        <family val="2"/>
      </rPr>
      <t xml:space="preserve">19.23       17.88       19.17
</t>
    </r>
    <r>
      <rPr>
        <sz val="6"/>
        <rFont val="Arial"/>
        <family val="2"/>
      </rPr>
      <t xml:space="preserve">Distillate Fuel Oil .............................        </t>
    </r>
    <r>
      <rPr>
        <b/>
        <sz val="6"/>
        <rFont val="Arial"/>
        <family val="2"/>
      </rPr>
      <t xml:space="preserve">22.84       19.91       22.08
</t>
    </r>
    <r>
      <rPr>
        <b/>
        <sz val="6"/>
        <rFont val="Arial"/>
        <family val="2"/>
      </rPr>
      <t xml:space="preserve">Prices to Ultimate Customers (cents per kilowatthour)
</t>
    </r>
    <r>
      <rPr>
        <sz val="6"/>
        <rFont val="Arial"/>
        <family val="2"/>
      </rPr>
      <t xml:space="preserve">Residential Sector ...........................        </t>
    </r>
    <r>
      <rPr>
        <b/>
        <sz val="6"/>
        <rFont val="Arial"/>
        <family val="2"/>
      </rPr>
      <t xml:space="preserve">15.77       16.12       16.02
</t>
    </r>
    <r>
      <rPr>
        <sz val="6"/>
        <rFont val="Arial"/>
        <family val="2"/>
      </rPr>
      <t xml:space="preserve">Commercial Sector .........................        </t>
    </r>
    <r>
      <rPr>
        <b/>
        <sz val="6"/>
        <rFont val="Arial"/>
        <family val="2"/>
      </rPr>
      <t xml:space="preserve">12.64       12.45       13.18
</t>
    </r>
    <r>
      <rPr>
        <sz val="6"/>
        <rFont val="Arial"/>
        <family val="2"/>
      </rPr>
      <t xml:space="preserve">Industrial Sector ..............................          </t>
    </r>
    <r>
      <rPr>
        <b/>
        <sz val="6"/>
        <rFont val="Arial"/>
        <family val="2"/>
      </rPr>
      <t xml:space="preserve">8.06         7.74         8.55
</t>
    </r>
    <r>
      <rPr>
        <b/>
        <sz val="6"/>
        <rFont val="Arial"/>
        <family val="2"/>
      </rPr>
      <t xml:space="preserve">Wholesale Electricity Prices (dollars per megawatthour)
</t>
    </r>
    <r>
      <rPr>
        <sz val="6"/>
        <rFont val="Arial"/>
        <family val="2"/>
      </rPr>
      <t xml:space="preserve">ERCOT North hub ...........................        </t>
    </r>
    <r>
      <rPr>
        <b/>
        <sz val="6"/>
        <rFont val="Arial"/>
        <family val="2"/>
      </rPr>
      <t xml:space="preserve">28.05       57.27     188.81
</t>
    </r>
    <r>
      <rPr>
        <sz val="6"/>
        <rFont val="Arial"/>
        <family val="2"/>
      </rPr>
      <t xml:space="preserve">CAISO SP15 zone ..........................        </t>
    </r>
    <r>
      <rPr>
        <b/>
        <sz val="6"/>
        <rFont val="Arial"/>
        <family val="2"/>
      </rPr>
      <t xml:space="preserve">92.54       30.00       67.59
</t>
    </r>
    <r>
      <rPr>
        <sz val="6"/>
        <rFont val="Arial"/>
        <family val="2"/>
      </rPr>
      <t xml:space="preserve">ISO-NE Internal hub ........................        </t>
    </r>
    <r>
      <rPr>
        <b/>
        <sz val="6"/>
        <rFont val="Arial"/>
        <family val="2"/>
      </rPr>
      <t xml:space="preserve">52.63       32.55       40.41
</t>
    </r>
    <r>
      <rPr>
        <sz val="6"/>
        <rFont val="Arial"/>
        <family val="2"/>
      </rPr>
      <t xml:space="preserve">NYISO Hudson Valley zone ............        </t>
    </r>
    <r>
      <rPr>
        <b/>
        <sz val="6"/>
        <rFont val="Arial"/>
        <family val="2"/>
      </rPr>
      <t xml:space="preserve">44.65       31.38       39.45
</t>
    </r>
    <r>
      <rPr>
        <sz val="6"/>
        <rFont val="Arial"/>
        <family val="2"/>
      </rPr>
      <t xml:space="preserve">PJM Western hub ...........................        </t>
    </r>
    <r>
      <rPr>
        <b/>
        <sz val="6"/>
        <rFont val="Arial"/>
        <family val="2"/>
      </rPr>
      <t xml:space="preserve">36.49       35.41       43.27
</t>
    </r>
    <r>
      <rPr>
        <sz val="6"/>
        <rFont val="Arial"/>
        <family val="2"/>
      </rPr>
      <t xml:space="preserve">Midcontinent ISO Illinois hub ...........        </t>
    </r>
    <r>
      <rPr>
        <b/>
        <sz val="6"/>
        <rFont val="Arial"/>
        <family val="2"/>
      </rPr>
      <t xml:space="preserve">31.39       32.13       40.60
</t>
    </r>
    <r>
      <rPr>
        <sz val="6"/>
        <rFont val="Arial"/>
        <family val="2"/>
      </rPr>
      <t xml:space="preserve">SPP ISO South hub ........................        </t>
    </r>
    <r>
      <rPr>
        <b/>
        <sz val="6"/>
        <rFont val="Arial"/>
        <family val="2"/>
      </rPr>
      <t xml:space="preserve">28.96       34.56       46.96
</t>
    </r>
    <r>
      <rPr>
        <sz val="6"/>
        <rFont val="Arial"/>
        <family val="2"/>
      </rPr>
      <t xml:space="preserve">SERC index, Into Southern .............        </t>
    </r>
    <r>
      <rPr>
        <b/>
        <sz val="6"/>
        <rFont val="Arial"/>
        <family val="2"/>
      </rPr>
      <t xml:space="preserve">30.53       31.66       36.45
</t>
    </r>
    <r>
      <rPr>
        <sz val="6"/>
        <rFont val="Arial"/>
        <family val="2"/>
      </rPr>
      <t xml:space="preserve">FRCC index, Florida Reliability .......        </t>
    </r>
    <r>
      <rPr>
        <b/>
        <sz val="6"/>
        <rFont val="Arial"/>
        <family val="2"/>
      </rPr>
      <t xml:space="preserve">30.31       33.06       36.79
</t>
    </r>
    <r>
      <rPr>
        <sz val="6"/>
        <rFont val="Arial"/>
        <family val="2"/>
      </rPr>
      <t xml:space="preserve">Northwest index, Mid-Columbia ......      </t>
    </r>
    <r>
      <rPr>
        <b/>
        <sz val="6"/>
        <rFont val="Arial"/>
        <family val="2"/>
      </rPr>
      <t xml:space="preserve">105.99       58.61       82.36
</t>
    </r>
    <r>
      <rPr>
        <sz val="6"/>
        <rFont val="Arial"/>
        <family val="2"/>
      </rPr>
      <t xml:space="preserve">Southwest index, Palo Verde ..........        </t>
    </r>
    <r>
      <rPr>
        <b/>
        <sz val="6"/>
        <rFont val="Arial"/>
        <family val="2"/>
      </rPr>
      <t>84.19       31.60       71.95</t>
    </r>
  </si>
  <si>
    <r>
      <rPr>
        <b/>
        <sz val="6"/>
        <rFont val="Arial"/>
        <family val="2"/>
      </rPr>
      <t>Q4</t>
    </r>
  </si>
  <si>
    <r>
      <rPr>
        <b/>
        <sz val="6"/>
        <rFont val="Arial"/>
        <family val="2"/>
      </rPr>
      <t>Q3</t>
    </r>
  </si>
  <si>
    <r>
      <rPr>
        <b/>
        <sz val="6"/>
        <rFont val="Arial"/>
        <family val="2"/>
      </rPr>
      <t>Q2</t>
    </r>
  </si>
  <si>
    <r>
      <rPr>
        <b/>
        <sz val="6"/>
        <rFont val="Arial"/>
        <family val="2"/>
      </rPr>
      <t>Q1</t>
    </r>
  </si>
  <si>
    <r>
      <rPr>
        <b/>
        <sz val="6"/>
        <rFont val="Arial"/>
        <family val="2"/>
      </rPr>
      <t>Year</t>
    </r>
  </si>
  <si>
    <r>
      <rPr>
        <b/>
        <sz val="7.5"/>
        <rFont val="Arial"/>
        <family val="2"/>
      </rPr>
      <t xml:space="preserve">Table 7a.  U.S. Electricity Industry Overview
</t>
    </r>
    <r>
      <rPr>
        <sz val="7.5"/>
        <rFont val="Arial"/>
        <family val="2"/>
      </rPr>
      <t>U.S. Energy Information Administration  |  Short-Term Energy Outlook - March 2024</t>
    </r>
  </si>
  <si>
    <t>https://www.eia.gov/outlooks/steo/tables/pdf/7atab.pdf</t>
  </si>
  <si>
    <t>Short-Term Energy Outlook</t>
  </si>
  <si>
    <t>Table 7</t>
  </si>
  <si>
    <t>March 2024</t>
  </si>
  <si>
    <t>2024USD</t>
  </si>
  <si>
    <t>2012 USD/2023 USD</t>
  </si>
  <si>
    <t>2012USD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</si>
</sst>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0.0"/>
    <numFmt numFmtId="166" formatCode="0.000"/>
    <numFmt numFmtId="167" formatCode="_(* #,##0_);_(* \(#,##0\);_(* &quot;-&quot;??_);_(@_)"/>
    <numFmt numFmtId="168" formatCode="0.0"/>
  </numFmts>
  <fonts count="6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
      <sz val="6"/>
      <name val="Arial"/>
      <family val="2"/>
    </font>
    <font>
      <b/>
      <sz val="6"/>
      <name val="Arial"/>
      <family val="2"/>
    </font>
    <font>
      <i/>
      <sz val="6"/>
      <color rgb="FF000000"/>
      <name val="Arial"/>
      <family val="2"/>
    </font>
    <font>
      <b/>
      <sz val="6"/>
      <color rgb="FF000000"/>
      <name val="Arial"/>
      <family val="2"/>
    </font>
    <font>
      <b/>
      <sz val="7.5"/>
      <name val="Arial"/>
      <family val="2"/>
    </font>
    <font>
      <sz val="7.5"/>
      <name val="Arial"/>
      <family val="2"/>
    </font>
    <font>
      <b/>
      <sz val="10"/>
      <color rgb="FF000000"/>
      <name val="Times New Roman"/>
      <family val="1"/>
    </font>
  </fonts>
  <fills count="31">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
      <patternFill patternType="solid">
        <fgColor theme="9"/>
        <bgColor indexed="64"/>
      </patternFill>
    </fill>
  </fills>
  <borders count="23">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7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53" fillId="0" borderId="0" xfId="43" applyAlignment="1">
      <alignment horizontal="left" vertical="top"/>
    </xf>
    <xf numFmtId="0" fontId="53" fillId="0" borderId="0" xfId="43" applyAlignment="1">
      <alignment horizontal="left" wrapText="1"/>
    </xf>
    <xf numFmtId="2" fontId="56" fillId="0" borderId="11" xfId="43" applyNumberFormat="1" applyFont="1" applyBorder="1" applyAlignment="1">
      <alignment horizontal="right" vertical="top" shrinkToFit="1"/>
    </xf>
    <xf numFmtId="2" fontId="56" fillId="0" borderId="13" xfId="43" applyNumberFormat="1" applyFont="1" applyBorder="1" applyAlignment="1">
      <alignment horizontal="right" vertical="top" shrinkToFit="1"/>
    </xf>
    <xf numFmtId="2" fontId="57" fillId="0" borderId="11" xfId="43" applyNumberFormat="1" applyFont="1" applyBorder="1" applyAlignment="1">
      <alignment horizontal="right" vertical="top" shrinkToFit="1"/>
    </xf>
    <xf numFmtId="2" fontId="56" fillId="0" borderId="0" xfId="43" applyNumberFormat="1" applyFont="1" applyAlignment="1">
      <alignment horizontal="right" vertical="top" shrinkToFit="1"/>
    </xf>
    <xf numFmtId="2" fontId="57" fillId="0" borderId="14" xfId="43" applyNumberFormat="1" applyFont="1" applyBorder="1" applyAlignment="1">
      <alignment horizontal="right" vertical="top" shrinkToFit="1"/>
    </xf>
    <xf numFmtId="2" fontId="56" fillId="0" borderId="15" xfId="43" applyNumberFormat="1" applyFont="1" applyBorder="1" applyAlignment="1">
      <alignment horizontal="right" vertical="top" shrinkToFit="1"/>
    </xf>
    <xf numFmtId="2" fontId="57" fillId="0" borderId="0" xfId="43" applyNumberFormat="1" applyFont="1" applyAlignment="1">
      <alignment horizontal="right" vertical="top" shrinkToFit="1"/>
    </xf>
    <xf numFmtId="0" fontId="53" fillId="0" borderId="0" xfId="43" applyAlignment="1">
      <alignment horizontal="left" vertical="center" wrapText="1"/>
    </xf>
    <xf numFmtId="2" fontId="56" fillId="0" borderId="0" xfId="43" applyNumberFormat="1" applyFont="1" applyAlignment="1">
      <alignment horizontal="right" vertical="center" shrinkToFit="1"/>
    </xf>
    <xf numFmtId="2" fontId="57" fillId="0" borderId="14" xfId="43" applyNumberFormat="1" applyFont="1" applyBorder="1" applyAlignment="1">
      <alignment horizontal="right" vertical="center" shrinkToFit="1"/>
    </xf>
    <xf numFmtId="2" fontId="56" fillId="0" borderId="15" xfId="43" applyNumberFormat="1" applyFont="1" applyBorder="1" applyAlignment="1">
      <alignment horizontal="right" vertical="center" shrinkToFit="1"/>
    </xf>
    <xf numFmtId="2" fontId="57" fillId="0" borderId="0" xfId="43" applyNumberFormat="1" applyFont="1" applyAlignment="1">
      <alignment horizontal="right" vertical="center" shrinkToFit="1"/>
    </xf>
    <xf numFmtId="168" fontId="56" fillId="0" borderId="0" xfId="43" applyNumberFormat="1" applyFont="1" applyAlignment="1">
      <alignment horizontal="right" vertical="top" shrinkToFit="1"/>
    </xf>
    <xf numFmtId="168" fontId="57" fillId="0" borderId="14" xfId="43" applyNumberFormat="1" applyFont="1" applyBorder="1" applyAlignment="1">
      <alignment horizontal="right" vertical="top" shrinkToFit="1"/>
    </xf>
    <xf numFmtId="168" fontId="56" fillId="0" borderId="15" xfId="43" applyNumberFormat="1" applyFont="1" applyBorder="1" applyAlignment="1">
      <alignment horizontal="right" vertical="top" shrinkToFit="1"/>
    </xf>
    <xf numFmtId="168" fontId="57" fillId="0" borderId="0" xfId="43" applyNumberFormat="1" applyFont="1" applyAlignment="1">
      <alignment horizontal="right" vertical="top" shrinkToFit="1"/>
    </xf>
    <xf numFmtId="168" fontId="56" fillId="0" borderId="0" xfId="43" applyNumberFormat="1" applyFont="1" applyAlignment="1">
      <alignment horizontal="right" vertical="center" shrinkToFit="1"/>
    </xf>
    <xf numFmtId="168" fontId="57" fillId="0" borderId="14" xfId="43" applyNumberFormat="1" applyFont="1" applyBorder="1" applyAlignment="1">
      <alignment horizontal="right" vertical="center" shrinkToFit="1"/>
    </xf>
    <xf numFmtId="168" fontId="56" fillId="0" borderId="15" xfId="43" applyNumberFormat="1" applyFont="1" applyBorder="1" applyAlignment="1">
      <alignment horizontal="right" vertical="center" shrinkToFit="1"/>
    </xf>
    <xf numFmtId="168" fontId="57" fillId="0" borderId="0" xfId="43" applyNumberFormat="1" applyFont="1" applyAlignment="1">
      <alignment horizontal="right" vertical="center" shrinkToFit="1"/>
    </xf>
    <xf numFmtId="3" fontId="56" fillId="0" borderId="0" xfId="43" applyNumberFormat="1" applyFont="1" applyAlignment="1">
      <alignment horizontal="right" vertical="top" shrinkToFit="1"/>
    </xf>
    <xf numFmtId="3" fontId="57" fillId="0" borderId="14" xfId="43" applyNumberFormat="1" applyFont="1" applyBorder="1" applyAlignment="1">
      <alignment horizontal="right" vertical="top" shrinkToFit="1"/>
    </xf>
    <xf numFmtId="3" fontId="56" fillId="0" borderId="15" xfId="43" applyNumberFormat="1" applyFont="1" applyBorder="1" applyAlignment="1">
      <alignment horizontal="right" vertical="top" shrinkToFit="1"/>
    </xf>
    <xf numFmtId="3" fontId="57" fillId="0" borderId="0" xfId="43" applyNumberFormat="1" applyFont="1" applyAlignment="1">
      <alignment horizontal="right" vertical="top" shrinkToFit="1"/>
    </xf>
    <xf numFmtId="1" fontId="56" fillId="0" borderId="15" xfId="43" applyNumberFormat="1" applyFont="1" applyBorder="1" applyAlignment="1">
      <alignment horizontal="right" vertical="top" shrinkToFit="1"/>
    </xf>
    <xf numFmtId="1" fontId="56" fillId="0" borderId="0" xfId="43" applyNumberFormat="1" applyFont="1" applyAlignment="1">
      <alignment horizontal="right" vertical="top" shrinkToFit="1"/>
    </xf>
    <xf numFmtId="1" fontId="57" fillId="0" borderId="0" xfId="43" applyNumberFormat="1" applyFont="1" applyAlignment="1">
      <alignment horizontal="right" vertical="top" shrinkToFit="1"/>
    </xf>
    <xf numFmtId="1" fontId="57" fillId="0" borderId="14" xfId="43" applyNumberFormat="1" applyFont="1" applyBorder="1" applyAlignment="1">
      <alignment horizontal="right" vertical="top" shrinkToFit="1"/>
    </xf>
    <xf numFmtId="3" fontId="56" fillId="0" borderId="0" xfId="43" applyNumberFormat="1" applyFont="1" applyAlignment="1">
      <alignment horizontal="right" vertical="center" shrinkToFit="1"/>
    </xf>
    <xf numFmtId="3" fontId="57" fillId="0" borderId="14" xfId="43" applyNumberFormat="1" applyFont="1" applyBorder="1" applyAlignment="1">
      <alignment horizontal="right" vertical="center" shrinkToFit="1"/>
    </xf>
    <xf numFmtId="1" fontId="56" fillId="0" borderId="15" xfId="43" applyNumberFormat="1" applyFont="1" applyBorder="1" applyAlignment="1">
      <alignment horizontal="right" vertical="center" shrinkToFit="1"/>
    </xf>
    <xf numFmtId="1" fontId="56" fillId="0" borderId="0" xfId="43" applyNumberFormat="1" applyFont="1" applyAlignment="1">
      <alignment horizontal="right" vertical="center" shrinkToFit="1"/>
    </xf>
    <xf numFmtId="1" fontId="57" fillId="0" borderId="0" xfId="43" applyNumberFormat="1" applyFont="1" applyAlignment="1">
      <alignment horizontal="right" vertical="center" shrinkToFit="1"/>
    </xf>
    <xf numFmtId="3" fontId="56" fillId="0" borderId="16" xfId="43" applyNumberFormat="1" applyFont="1" applyBorder="1" applyAlignment="1">
      <alignment horizontal="right" vertical="center" shrinkToFit="1"/>
    </xf>
    <xf numFmtId="3" fontId="57" fillId="0" borderId="17" xfId="43" applyNumberFormat="1" applyFont="1" applyBorder="1" applyAlignment="1">
      <alignment horizontal="right" vertical="center" shrinkToFit="1"/>
    </xf>
    <xf numFmtId="3" fontId="56" fillId="0" borderId="18" xfId="43" applyNumberFormat="1" applyFont="1" applyBorder="1" applyAlignment="1">
      <alignment horizontal="right" vertical="center" shrinkToFit="1"/>
    </xf>
    <xf numFmtId="1" fontId="57" fillId="0" borderId="16" xfId="43" applyNumberFormat="1" applyFont="1" applyBorder="1" applyAlignment="1">
      <alignment horizontal="right" vertical="center" shrinkToFit="1"/>
    </xf>
    <xf numFmtId="1" fontId="57" fillId="0" borderId="19" xfId="43" applyNumberFormat="1" applyFont="1" applyBorder="1" applyAlignment="1">
      <alignment horizontal="left" vertical="top" indent="1" shrinkToFit="1"/>
    </xf>
    <xf numFmtId="1" fontId="57" fillId="0" borderId="20" xfId="43" applyNumberFormat="1" applyFont="1" applyBorder="1" applyAlignment="1">
      <alignment horizontal="left" vertical="top" indent="1" shrinkToFit="1"/>
    </xf>
    <xf numFmtId="0" fontId="55" fillId="0" borderId="20" xfId="43" applyFont="1" applyBorder="1" applyAlignment="1">
      <alignment horizontal="left" vertical="top" wrapText="1" indent="1"/>
    </xf>
    <xf numFmtId="49" fontId="0" fillId="0" borderId="0" xfId="0" applyNumberFormat="1" applyAlignment="1">
      <alignment horizontal="left"/>
    </xf>
    <xf numFmtId="2" fontId="57" fillId="30" borderId="14" xfId="43" applyNumberFormat="1" applyFont="1" applyFill="1" applyBorder="1" applyAlignment="1">
      <alignment horizontal="right" vertical="top" shrinkToFit="1"/>
    </xf>
    <xf numFmtId="2" fontId="56" fillId="30" borderId="0" xfId="43" applyNumberFormat="1" applyFont="1" applyFill="1" applyAlignment="1">
      <alignment horizontal="right" vertical="top" shrinkToFit="1"/>
    </xf>
    <xf numFmtId="2" fontId="57" fillId="30" borderId="12" xfId="43" applyNumberFormat="1" applyFont="1" applyFill="1" applyBorder="1" applyAlignment="1">
      <alignment horizontal="right" vertical="top" shrinkToFit="1"/>
    </xf>
    <xf numFmtId="2" fontId="56" fillId="30" borderId="11" xfId="43" applyNumberFormat="1" applyFont="1" applyFill="1" applyBorder="1" applyAlignment="1">
      <alignment horizontal="right" vertical="top" shrinkToFit="1"/>
    </xf>
    <xf numFmtId="0" fontId="53" fillId="0" borderId="0" xfId="43" applyAlignment="1">
      <alignment vertical="top" wrapText="1"/>
    </xf>
    <xf numFmtId="2" fontId="53" fillId="0" borderId="0" xfId="43" applyNumberFormat="1" applyAlignment="1">
      <alignment horizontal="left" vertical="top"/>
    </xf>
    <xf numFmtId="0" fontId="60" fillId="3" borderId="0" xfId="43" applyFont="1" applyFill="1" applyAlignment="1">
      <alignment vertical="top" wrapText="1"/>
    </xf>
    <xf numFmtId="2" fontId="60" fillId="3" borderId="0" xfId="43" applyNumberFormat="1" applyFont="1" applyFill="1" applyAlignment="1">
      <alignment horizontal="left" vertical="top"/>
    </xf>
    <xf numFmtId="2" fontId="0" fillId="3" borderId="0" xfId="10" applyNumberFormat="1" applyFont="1" applyFill="1"/>
    <xf numFmtId="0" fontId="53" fillId="0" borderId="16" xfId="43" applyBorder="1" applyAlignment="1">
      <alignment horizontal="left" vertical="top" wrapText="1"/>
    </xf>
    <xf numFmtId="0" fontId="53" fillId="0" borderId="0" xfId="43" applyAlignment="1">
      <alignment horizontal="left" vertical="top" wrapText="1"/>
    </xf>
    <xf numFmtId="0" fontId="53" fillId="0" borderId="11" xfId="43" applyBorder="1" applyAlignment="1">
      <alignment horizontal="left" vertical="top" wrapText="1"/>
    </xf>
    <xf numFmtId="0" fontId="53" fillId="0" borderId="18" xfId="43" applyBorder="1" applyAlignment="1">
      <alignment horizontal="left" vertical="center" wrapText="1"/>
    </xf>
    <xf numFmtId="0" fontId="53" fillId="0" borderId="13" xfId="43" applyBorder="1" applyAlignment="1">
      <alignment horizontal="left" vertical="center" wrapText="1"/>
    </xf>
    <xf numFmtId="1" fontId="57" fillId="0" borderId="19" xfId="43" applyNumberFormat="1" applyFont="1" applyBorder="1" applyAlignment="1">
      <alignment horizontal="center" vertical="top" shrinkToFit="1"/>
    </xf>
    <xf numFmtId="1" fontId="57" fillId="0" borderId="21" xfId="43" applyNumberFormat="1" applyFont="1" applyBorder="1" applyAlignment="1">
      <alignment horizontal="center" vertical="top" shrinkToFit="1"/>
    </xf>
    <xf numFmtId="1" fontId="57" fillId="0" borderId="22" xfId="43" applyNumberFormat="1" applyFont="1" applyBorder="1" applyAlignment="1">
      <alignment horizontal="center" vertical="top" shrinkToFit="1"/>
    </xf>
    <xf numFmtId="0" fontId="55" fillId="0" borderId="19" xfId="43" applyFont="1" applyBorder="1" applyAlignment="1">
      <alignment horizontal="center" vertical="top" wrapText="1"/>
    </xf>
    <xf numFmtId="0" fontId="55" fillId="0" borderId="21" xfId="43" applyFont="1" applyBorder="1" applyAlignment="1">
      <alignment horizontal="center" vertical="top" wrapText="1"/>
    </xf>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A53" workbookViewId="0">
      <selection activeCell="A69" sqref="A69"/>
    </sheetView>
  </sheetViews>
  <sheetFormatPr defaultRowHeight="14.75"/>
  <cols>
    <col min="2" max="2" width="70.1328125" customWidth="1"/>
    <col min="3" max="3" width="10.7265625" bestFit="1" customWidth="1"/>
    <col min="13" max="14" width="8.7265625" style="163"/>
  </cols>
  <sheetData>
    <row r="1" spans="1:13">
      <c r="A1" s="1" t="s">
        <v>0</v>
      </c>
      <c r="B1" s="85" t="s">
        <v>533</v>
      </c>
      <c r="C1" s="86">
        <v>45379</v>
      </c>
      <c r="D1" s="87"/>
      <c r="E1" s="87"/>
      <c r="F1" s="87"/>
      <c r="G1" s="87"/>
      <c r="H1" s="87"/>
      <c r="I1" s="87"/>
      <c r="J1" s="87"/>
      <c r="K1" s="85" t="s">
        <v>533</v>
      </c>
      <c r="L1" s="85" t="s">
        <v>535</v>
      </c>
      <c r="M1" s="163" t="s">
        <v>1053</v>
      </c>
    </row>
    <row r="2" spans="1:13">
      <c r="A2" s="1" t="s">
        <v>1</v>
      </c>
      <c r="B2" s="87" t="str">
        <f>LOOKUP(B1,K1:L50,L1:L50)</f>
        <v>AL</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236" t="s">
        <v>1072</v>
      </c>
      <c r="E22" s="87" t="s">
        <v>592</v>
      </c>
      <c r="K22" s="85" t="s">
        <v>500</v>
      </c>
      <c r="L22" s="85" t="s">
        <v>556</v>
      </c>
      <c r="M22" s="163" t="s">
        <v>1053</v>
      </c>
    </row>
    <row r="23" spans="2:13">
      <c r="B23" t="s">
        <v>1070</v>
      </c>
      <c r="E23" s="87">
        <v>2016</v>
      </c>
      <c r="K23" s="85" t="s">
        <v>499</v>
      </c>
      <c r="L23" s="85" t="s">
        <v>557</v>
      </c>
      <c r="M23" s="163" t="s">
        <v>1053</v>
      </c>
    </row>
    <row r="24" spans="2:13">
      <c r="B24" s="4" t="s">
        <v>1069</v>
      </c>
      <c r="E24" s="87" t="s">
        <v>593</v>
      </c>
      <c r="K24" s="85" t="s">
        <v>498</v>
      </c>
      <c r="L24" s="85" t="s">
        <v>558</v>
      </c>
      <c r="M24" s="163" t="s">
        <v>1053</v>
      </c>
    </row>
    <row r="25" spans="2:13">
      <c r="B25" t="s">
        <v>1071</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1074</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BE2D5-5543-4302-B3B1-678A230EB79A}">
  <dimension ref="A1:T46"/>
  <sheetViews>
    <sheetView topLeftCell="A31" workbookViewId="0">
      <selection activeCell="O46" sqref="O46"/>
    </sheetView>
  </sheetViews>
  <sheetFormatPr defaultRowHeight="13.25"/>
  <cols>
    <col min="1" max="1" width="23.2265625" style="194" customWidth="1"/>
    <col min="2" max="2" width="5.26953125" style="194" customWidth="1"/>
    <col min="3" max="4" width="6.26953125" style="194" customWidth="1"/>
    <col min="5" max="5" width="5.26953125" style="194" customWidth="1"/>
    <col min="6" max="6" width="6.26953125" style="194" customWidth="1"/>
    <col min="7" max="7" width="5.26953125" style="194" customWidth="1"/>
    <col min="8" max="8" width="6.26953125" style="194" customWidth="1"/>
    <col min="9" max="9" width="5.26953125" style="194" customWidth="1"/>
    <col min="10" max="10" width="6.26953125" style="194" customWidth="1"/>
    <col min="11" max="11" width="5.26953125" style="194" customWidth="1"/>
    <col min="12" max="12" width="6.26953125" style="194" customWidth="1"/>
    <col min="13" max="13" width="7.86328125" style="194" bestFit="1" customWidth="1"/>
    <col min="14" max="14" width="6.26953125" style="194" customWidth="1"/>
    <col min="15" max="15" width="5.26953125" style="194" customWidth="1"/>
    <col min="16" max="16" width="6.26953125" style="194" customWidth="1"/>
    <col min="17" max="17" width="14.7265625" style="194" customWidth="1"/>
    <col min="18" max="16384" width="8.7265625" style="194"/>
  </cols>
  <sheetData>
    <row r="1" spans="1:17" ht="19.5" customHeight="1">
      <c r="A1" s="247" t="s">
        <v>1068</v>
      </c>
      <c r="B1" s="247"/>
      <c r="C1" s="247"/>
      <c r="D1" s="247"/>
      <c r="E1" s="247"/>
      <c r="F1" s="247"/>
      <c r="G1" s="247"/>
      <c r="H1" s="247"/>
      <c r="I1" s="247"/>
      <c r="J1" s="247"/>
      <c r="K1" s="247"/>
      <c r="L1" s="247"/>
      <c r="M1" s="247"/>
      <c r="N1" s="247"/>
      <c r="O1" s="247"/>
      <c r="P1" s="247"/>
      <c r="Q1" s="247"/>
    </row>
    <row r="2" spans="1:17" ht="10" customHeight="1">
      <c r="A2" s="249"/>
      <c r="B2" s="251">
        <v>2023</v>
      </c>
      <c r="C2" s="252"/>
      <c r="D2" s="252"/>
      <c r="E2" s="253"/>
      <c r="F2" s="251">
        <v>2024</v>
      </c>
      <c r="G2" s="252"/>
      <c r="H2" s="252"/>
      <c r="I2" s="253"/>
      <c r="J2" s="251">
        <v>2025</v>
      </c>
      <c r="K2" s="252"/>
      <c r="L2" s="252"/>
      <c r="M2" s="253"/>
      <c r="N2" s="254" t="s">
        <v>1067</v>
      </c>
      <c r="O2" s="255"/>
      <c r="P2" s="255"/>
      <c r="Q2" s="195"/>
    </row>
    <row r="3" spans="1:17" ht="8.25" customHeight="1">
      <c r="A3" s="250"/>
      <c r="B3" s="235" t="s">
        <v>1066</v>
      </c>
      <c r="C3" s="235" t="s">
        <v>1065</v>
      </c>
      <c r="D3" s="235" t="s">
        <v>1064</v>
      </c>
      <c r="E3" s="235" t="s">
        <v>1063</v>
      </c>
      <c r="F3" s="235" t="s">
        <v>1066</v>
      </c>
      <c r="G3" s="235" t="s">
        <v>1065</v>
      </c>
      <c r="H3" s="235" t="s">
        <v>1064</v>
      </c>
      <c r="I3" s="235" t="s">
        <v>1063</v>
      </c>
      <c r="J3" s="235" t="s">
        <v>1066</v>
      </c>
      <c r="K3" s="235" t="s">
        <v>1065</v>
      </c>
      <c r="L3" s="235" t="s">
        <v>1064</v>
      </c>
      <c r="M3" s="235" t="s">
        <v>1063</v>
      </c>
      <c r="N3" s="234">
        <v>2023</v>
      </c>
      <c r="O3" s="234">
        <v>2024</v>
      </c>
      <c r="P3" s="233">
        <v>2025</v>
      </c>
      <c r="Q3" s="195"/>
    </row>
    <row r="4" spans="1:17" ht="19.5" customHeight="1">
      <c r="A4" s="246" t="s">
        <v>1062</v>
      </c>
      <c r="B4" s="246"/>
      <c r="C4" s="246"/>
      <c r="D4" s="246"/>
      <c r="E4" s="232">
        <v>998</v>
      </c>
      <c r="F4" s="229">
        <v>1027</v>
      </c>
      <c r="G4" s="229">
        <v>1024</v>
      </c>
      <c r="H4" s="229">
        <v>1228</v>
      </c>
      <c r="I4" s="229">
        <v>1005</v>
      </c>
      <c r="J4" s="229">
        <v>1018</v>
      </c>
      <c r="K4" s="229">
        <v>1031</v>
      </c>
      <c r="L4" s="229">
        <v>1237</v>
      </c>
      <c r="M4" s="231">
        <v>1010</v>
      </c>
      <c r="N4" s="230">
        <v>4178</v>
      </c>
      <c r="O4" s="229">
        <v>4285</v>
      </c>
      <c r="P4" s="229">
        <v>4296</v>
      </c>
      <c r="Q4" s="203"/>
    </row>
    <row r="5" spans="1:17" ht="9" customHeight="1">
      <c r="A5" s="247"/>
      <c r="B5" s="247"/>
      <c r="C5" s="247"/>
      <c r="D5" s="247"/>
      <c r="E5" s="222">
        <v>958</v>
      </c>
      <c r="F5" s="221">
        <v>987</v>
      </c>
      <c r="G5" s="221">
        <v>986</v>
      </c>
      <c r="H5" s="216">
        <v>1187</v>
      </c>
      <c r="I5" s="221">
        <v>965</v>
      </c>
      <c r="J5" s="221">
        <v>979</v>
      </c>
      <c r="K5" s="221">
        <v>993</v>
      </c>
      <c r="L5" s="216">
        <v>1195</v>
      </c>
      <c r="M5" s="220">
        <v>970</v>
      </c>
      <c r="N5" s="217">
        <v>4022</v>
      </c>
      <c r="O5" s="216">
        <v>4124</v>
      </c>
      <c r="P5" s="216">
        <v>4136</v>
      </c>
      <c r="Q5" s="195"/>
    </row>
    <row r="6" spans="1:17" ht="9" customHeight="1">
      <c r="A6" s="247"/>
      <c r="B6" s="247"/>
      <c r="C6" s="247"/>
      <c r="D6" s="247"/>
      <c r="E6" s="222">
        <v>36</v>
      </c>
      <c r="F6" s="221">
        <v>36</v>
      </c>
      <c r="G6" s="221">
        <v>34</v>
      </c>
      <c r="H6" s="221">
        <v>37</v>
      </c>
      <c r="I6" s="221">
        <v>36</v>
      </c>
      <c r="J6" s="221">
        <v>35</v>
      </c>
      <c r="K6" s="221">
        <v>34</v>
      </c>
      <c r="L6" s="221">
        <v>37</v>
      </c>
      <c r="M6" s="220">
        <v>36</v>
      </c>
      <c r="N6" s="223">
        <v>139</v>
      </c>
      <c r="O6" s="221">
        <v>143</v>
      </c>
      <c r="P6" s="221">
        <v>142</v>
      </c>
      <c r="Q6" s="195"/>
    </row>
    <row r="7" spans="1:17" ht="9" customHeight="1">
      <c r="A7" s="247"/>
      <c r="B7" s="247"/>
      <c r="C7" s="247"/>
      <c r="D7" s="247"/>
      <c r="E7" s="222">
        <v>4</v>
      </c>
      <c r="F7" s="221">
        <v>4</v>
      </c>
      <c r="G7" s="221">
        <v>4</v>
      </c>
      <c r="H7" s="221">
        <v>5</v>
      </c>
      <c r="I7" s="221">
        <v>5</v>
      </c>
      <c r="J7" s="221">
        <v>4</v>
      </c>
      <c r="K7" s="221">
        <v>4</v>
      </c>
      <c r="L7" s="221">
        <v>5</v>
      </c>
      <c r="M7" s="220">
        <v>4</v>
      </c>
      <c r="N7" s="223">
        <v>17</v>
      </c>
      <c r="O7" s="221">
        <v>18</v>
      </c>
      <c r="P7" s="221">
        <v>18</v>
      </c>
      <c r="Q7" s="195"/>
    </row>
    <row r="8" spans="1:17" ht="8.25" customHeight="1">
      <c r="A8" s="247"/>
      <c r="B8" s="247"/>
      <c r="C8" s="247"/>
      <c r="D8" s="247"/>
      <c r="E8" s="222">
        <v>2</v>
      </c>
      <c r="F8" s="221">
        <v>7</v>
      </c>
      <c r="G8" s="221">
        <v>10</v>
      </c>
      <c r="H8" s="221">
        <v>13</v>
      </c>
      <c r="I8" s="221">
        <v>10</v>
      </c>
      <c r="J8" s="221">
        <v>12</v>
      </c>
      <c r="K8" s="221">
        <v>12</v>
      </c>
      <c r="L8" s="221">
        <v>15</v>
      </c>
      <c r="M8" s="220">
        <v>11</v>
      </c>
      <c r="N8" s="223">
        <v>19</v>
      </c>
      <c r="O8" s="221">
        <v>40</v>
      </c>
      <c r="P8" s="221">
        <v>50</v>
      </c>
      <c r="Q8" s="195"/>
    </row>
    <row r="9" spans="1:17" ht="9" customHeight="1">
      <c r="A9" s="247"/>
      <c r="B9" s="247"/>
      <c r="C9" s="247"/>
      <c r="D9" s="247"/>
      <c r="E9" s="219">
        <v>1000</v>
      </c>
      <c r="F9" s="216">
        <v>1034</v>
      </c>
      <c r="G9" s="216">
        <v>1034</v>
      </c>
      <c r="H9" s="216">
        <v>1242</v>
      </c>
      <c r="I9" s="216">
        <v>1015</v>
      </c>
      <c r="J9" s="216">
        <v>1030</v>
      </c>
      <c r="K9" s="216">
        <v>1044</v>
      </c>
      <c r="L9" s="216">
        <v>1251</v>
      </c>
      <c r="M9" s="218">
        <v>1021</v>
      </c>
      <c r="N9" s="217">
        <v>4197</v>
      </c>
      <c r="O9" s="216">
        <v>4325</v>
      </c>
      <c r="P9" s="216">
        <v>4346</v>
      </c>
      <c r="Q9" s="195"/>
    </row>
    <row r="10" spans="1:17" ht="9" customHeight="1">
      <c r="A10" s="247"/>
      <c r="B10" s="247"/>
      <c r="C10" s="247"/>
      <c r="D10" s="247"/>
      <c r="E10" s="222">
        <v>52</v>
      </c>
      <c r="F10" s="221">
        <v>52</v>
      </c>
      <c r="G10" s="221">
        <v>69</v>
      </c>
      <c r="H10" s="221">
        <v>56</v>
      </c>
      <c r="I10" s="221">
        <v>48</v>
      </c>
      <c r="J10" s="221">
        <v>44</v>
      </c>
      <c r="K10" s="221">
        <v>69</v>
      </c>
      <c r="L10" s="221">
        <v>57</v>
      </c>
      <c r="M10" s="220">
        <v>49</v>
      </c>
      <c r="N10" s="223">
        <v>197</v>
      </c>
      <c r="O10" s="221">
        <v>226</v>
      </c>
      <c r="P10" s="221">
        <v>218</v>
      </c>
      <c r="Q10" s="195"/>
    </row>
    <row r="11" spans="1:17" ht="9" customHeight="1">
      <c r="A11" s="247"/>
      <c r="B11" s="247"/>
      <c r="C11" s="247"/>
      <c r="D11" s="247"/>
      <c r="E11" s="222">
        <v>16</v>
      </c>
      <c r="F11" s="221">
        <v>17</v>
      </c>
      <c r="G11" s="221">
        <v>25</v>
      </c>
      <c r="H11" s="221">
        <v>25</v>
      </c>
      <c r="I11" s="221">
        <v>17</v>
      </c>
      <c r="J11" s="221">
        <v>20</v>
      </c>
      <c r="K11" s="221">
        <v>29</v>
      </c>
      <c r="L11" s="221">
        <v>29</v>
      </c>
      <c r="M11" s="220">
        <v>20</v>
      </c>
      <c r="N11" s="223">
        <v>74</v>
      </c>
      <c r="O11" s="221">
        <v>86</v>
      </c>
      <c r="P11" s="221">
        <v>97</v>
      </c>
      <c r="Q11" s="195"/>
    </row>
    <row r="12" spans="1:17" ht="9" customHeight="1">
      <c r="A12" s="247"/>
      <c r="B12" s="247"/>
      <c r="C12" s="247"/>
      <c r="D12" s="247"/>
      <c r="E12" s="222">
        <v>11</v>
      </c>
      <c r="F12" s="221">
        <v>12</v>
      </c>
      <c r="G12" s="221">
        <v>17</v>
      </c>
      <c r="H12" s="221">
        <v>17</v>
      </c>
      <c r="I12" s="221">
        <v>12</v>
      </c>
      <c r="J12" s="221">
        <v>13</v>
      </c>
      <c r="K12" s="221">
        <v>20</v>
      </c>
      <c r="L12" s="221">
        <v>20</v>
      </c>
      <c r="M12" s="220">
        <v>14</v>
      </c>
      <c r="N12" s="223">
        <v>50</v>
      </c>
      <c r="O12" s="221">
        <v>59</v>
      </c>
      <c r="P12" s="221">
        <v>67</v>
      </c>
      <c r="Q12" s="195"/>
    </row>
    <row r="13" spans="1:17" ht="9" customHeight="1">
      <c r="A13" s="247"/>
      <c r="B13" s="247"/>
      <c r="C13" s="247"/>
      <c r="D13" s="247"/>
      <c r="E13" s="222">
        <v>4</v>
      </c>
      <c r="F13" s="221">
        <v>4</v>
      </c>
      <c r="G13" s="221">
        <v>7</v>
      </c>
      <c r="H13" s="221">
        <v>7</v>
      </c>
      <c r="I13" s="221">
        <v>5</v>
      </c>
      <c r="J13" s="221">
        <v>5</v>
      </c>
      <c r="K13" s="221">
        <v>7</v>
      </c>
      <c r="L13" s="221">
        <v>8</v>
      </c>
      <c r="M13" s="220">
        <v>5</v>
      </c>
      <c r="N13" s="223">
        <v>19</v>
      </c>
      <c r="O13" s="221">
        <v>22</v>
      </c>
      <c r="P13" s="221">
        <v>25</v>
      </c>
      <c r="Q13" s="195"/>
    </row>
    <row r="14" spans="1:17" ht="18" customHeight="1">
      <c r="A14" s="247"/>
      <c r="B14" s="247"/>
      <c r="C14" s="247"/>
      <c r="D14" s="247"/>
      <c r="E14" s="222">
        <v>1</v>
      </c>
      <c r="F14" s="221">
        <v>1</v>
      </c>
      <c r="G14" s="221">
        <v>1</v>
      </c>
      <c r="H14" s="221">
        <v>1</v>
      </c>
      <c r="I14" s="221">
        <v>1</v>
      </c>
      <c r="J14" s="221">
        <v>1</v>
      </c>
      <c r="K14" s="221">
        <v>2</v>
      </c>
      <c r="L14" s="221">
        <v>2</v>
      </c>
      <c r="M14" s="220">
        <v>1</v>
      </c>
      <c r="N14" s="223">
        <v>4</v>
      </c>
      <c r="O14" s="221">
        <v>5</v>
      </c>
      <c r="P14" s="221">
        <v>5</v>
      </c>
      <c r="Q14" s="203"/>
    </row>
    <row r="15" spans="1:17" ht="19.5" customHeight="1">
      <c r="A15" s="247"/>
      <c r="B15" s="247"/>
      <c r="C15" s="247"/>
      <c r="D15" s="247"/>
      <c r="E15" s="228">
        <v>912</v>
      </c>
      <c r="F15" s="227">
        <v>946</v>
      </c>
      <c r="G15" s="227">
        <v>930</v>
      </c>
      <c r="H15" s="224">
        <v>1148</v>
      </c>
      <c r="I15" s="227">
        <v>931</v>
      </c>
      <c r="J15" s="227">
        <v>951</v>
      </c>
      <c r="K15" s="227">
        <v>940</v>
      </c>
      <c r="L15" s="224">
        <v>1158</v>
      </c>
      <c r="M15" s="226">
        <v>937</v>
      </c>
      <c r="N15" s="225">
        <v>3861</v>
      </c>
      <c r="O15" s="224">
        <v>3956</v>
      </c>
      <c r="P15" s="224">
        <v>3985</v>
      </c>
      <c r="Q15" s="203"/>
    </row>
    <row r="16" spans="1:17" ht="9" customHeight="1">
      <c r="A16" s="247"/>
      <c r="B16" s="247"/>
      <c r="C16" s="247"/>
      <c r="D16" s="247"/>
      <c r="E16" s="222">
        <v>325</v>
      </c>
      <c r="F16" s="221">
        <v>372</v>
      </c>
      <c r="G16" s="221">
        <v>333</v>
      </c>
      <c r="H16" s="221">
        <v>470</v>
      </c>
      <c r="I16" s="221">
        <v>336</v>
      </c>
      <c r="J16" s="221">
        <v>375</v>
      </c>
      <c r="K16" s="221">
        <v>337</v>
      </c>
      <c r="L16" s="221">
        <v>474</v>
      </c>
      <c r="M16" s="220">
        <v>337</v>
      </c>
      <c r="N16" s="217">
        <v>1455</v>
      </c>
      <c r="O16" s="216">
        <v>1511</v>
      </c>
      <c r="P16" s="216">
        <v>1522</v>
      </c>
      <c r="Q16" s="195"/>
    </row>
    <row r="17" spans="1:17" ht="9" customHeight="1">
      <c r="A17" s="247"/>
      <c r="B17" s="247"/>
      <c r="C17" s="247"/>
      <c r="D17" s="247"/>
      <c r="E17" s="222">
        <v>331</v>
      </c>
      <c r="F17" s="221">
        <v>330</v>
      </c>
      <c r="G17" s="221">
        <v>337</v>
      </c>
      <c r="H17" s="221">
        <v>396</v>
      </c>
      <c r="I17" s="221">
        <v>334</v>
      </c>
      <c r="J17" s="221">
        <v>327</v>
      </c>
      <c r="K17" s="221">
        <v>336</v>
      </c>
      <c r="L17" s="221">
        <v>395</v>
      </c>
      <c r="M17" s="220">
        <v>333</v>
      </c>
      <c r="N17" s="217">
        <v>1375</v>
      </c>
      <c r="O17" s="216">
        <v>1396</v>
      </c>
      <c r="P17" s="216">
        <v>1391</v>
      </c>
      <c r="Q17" s="195"/>
    </row>
    <row r="18" spans="1:17" ht="9" customHeight="1">
      <c r="A18" s="247"/>
      <c r="B18" s="247"/>
      <c r="C18" s="247"/>
      <c r="D18" s="247"/>
      <c r="E18" s="222">
        <v>254</v>
      </c>
      <c r="F18" s="221">
        <v>243</v>
      </c>
      <c r="G18" s="221">
        <v>259</v>
      </c>
      <c r="H18" s="221">
        <v>280</v>
      </c>
      <c r="I18" s="221">
        <v>260</v>
      </c>
      <c r="J18" s="221">
        <v>247</v>
      </c>
      <c r="K18" s="221">
        <v>266</v>
      </c>
      <c r="L18" s="221">
        <v>287</v>
      </c>
      <c r="M18" s="220">
        <v>265</v>
      </c>
      <c r="N18" s="217">
        <v>1025</v>
      </c>
      <c r="O18" s="216">
        <v>1042</v>
      </c>
      <c r="P18" s="216">
        <v>1066</v>
      </c>
      <c r="Q18" s="195"/>
    </row>
    <row r="19" spans="1:17" ht="9" customHeight="1">
      <c r="A19" s="247"/>
      <c r="B19" s="247"/>
      <c r="C19" s="247"/>
      <c r="D19" s="247"/>
      <c r="E19" s="222">
        <v>2</v>
      </c>
      <c r="F19" s="221">
        <v>2</v>
      </c>
      <c r="G19" s="221">
        <v>2</v>
      </c>
      <c r="H19" s="221">
        <v>2</v>
      </c>
      <c r="I19" s="221">
        <v>2</v>
      </c>
      <c r="J19" s="221">
        <v>2</v>
      </c>
      <c r="K19" s="221">
        <v>2</v>
      </c>
      <c r="L19" s="221">
        <v>2</v>
      </c>
      <c r="M19" s="220">
        <v>2</v>
      </c>
      <c r="N19" s="223">
        <v>7</v>
      </c>
      <c r="O19" s="221">
        <v>7</v>
      </c>
      <c r="P19" s="221">
        <v>7</v>
      </c>
      <c r="Q19" s="195"/>
    </row>
    <row r="20" spans="1:17" ht="9" customHeight="1">
      <c r="A20" s="247"/>
      <c r="B20" s="247"/>
      <c r="C20" s="247"/>
      <c r="D20" s="247"/>
      <c r="E20" s="222">
        <v>36</v>
      </c>
      <c r="F20" s="221">
        <v>36</v>
      </c>
      <c r="G20" s="221">
        <v>35</v>
      </c>
      <c r="H20" s="221">
        <v>37</v>
      </c>
      <c r="I20" s="221">
        <v>36</v>
      </c>
      <c r="J20" s="221">
        <v>35</v>
      </c>
      <c r="K20" s="221">
        <v>34</v>
      </c>
      <c r="L20" s="221">
        <v>37</v>
      </c>
      <c r="M20" s="220">
        <v>36</v>
      </c>
      <c r="N20" s="223">
        <v>139</v>
      </c>
      <c r="O20" s="221">
        <v>143</v>
      </c>
      <c r="P20" s="221">
        <v>143</v>
      </c>
      <c r="Q20" s="195"/>
    </row>
    <row r="21" spans="1:17" ht="12" customHeight="1">
      <c r="A21" s="247"/>
      <c r="B21" s="247"/>
      <c r="C21" s="247"/>
      <c r="D21" s="247"/>
      <c r="E21" s="222">
        <v>948</v>
      </c>
      <c r="F21" s="221">
        <v>982</v>
      </c>
      <c r="G21" s="221">
        <v>965</v>
      </c>
      <c r="H21" s="216">
        <v>1185</v>
      </c>
      <c r="I21" s="221">
        <v>967</v>
      </c>
      <c r="J21" s="221">
        <v>986</v>
      </c>
      <c r="K21" s="221">
        <v>975</v>
      </c>
      <c r="L21" s="216">
        <v>1195</v>
      </c>
      <c r="M21" s="220">
        <v>972</v>
      </c>
      <c r="N21" s="217">
        <v>4000</v>
      </c>
      <c r="O21" s="216">
        <v>4099</v>
      </c>
      <c r="P21" s="216">
        <v>4128</v>
      </c>
      <c r="Q21" s="195"/>
    </row>
    <row r="22" spans="1:17" ht="22" customHeight="1">
      <c r="A22" s="247"/>
      <c r="B22" s="247"/>
      <c r="C22" s="247"/>
      <c r="D22" s="247"/>
      <c r="E22" s="219">
        <v>2316</v>
      </c>
      <c r="F22" s="216">
        <v>2621</v>
      </c>
      <c r="G22" s="216">
        <v>2352</v>
      </c>
      <c r="H22" s="216">
        <v>3317</v>
      </c>
      <c r="I22" s="216">
        <v>2368</v>
      </c>
      <c r="J22" s="216">
        <v>2621</v>
      </c>
      <c r="K22" s="216">
        <v>2355</v>
      </c>
      <c r="L22" s="216">
        <v>3315</v>
      </c>
      <c r="M22" s="218">
        <v>2356</v>
      </c>
      <c r="N22" s="217">
        <v>10357</v>
      </c>
      <c r="O22" s="216">
        <v>10659</v>
      </c>
      <c r="P22" s="216">
        <v>10647</v>
      </c>
      <c r="Q22" s="203"/>
    </row>
    <row r="23" spans="1:17" ht="20.25" customHeight="1">
      <c r="A23" s="247"/>
      <c r="B23" s="247"/>
      <c r="C23" s="247"/>
      <c r="D23" s="247"/>
      <c r="E23" s="215">
        <v>131.4</v>
      </c>
      <c r="F23" s="212">
        <v>138.6</v>
      </c>
      <c r="G23" s="212">
        <v>148.9</v>
      </c>
      <c r="H23" s="212">
        <v>135.1</v>
      </c>
      <c r="I23" s="212">
        <v>140.69999999999999</v>
      </c>
      <c r="J23" s="212">
        <v>141.4</v>
      </c>
      <c r="K23" s="212">
        <v>146.4</v>
      </c>
      <c r="L23" s="212">
        <v>123.1</v>
      </c>
      <c r="M23" s="214">
        <v>127.3</v>
      </c>
      <c r="N23" s="213">
        <v>131.4</v>
      </c>
      <c r="O23" s="212">
        <v>140.69999999999999</v>
      </c>
      <c r="P23" s="212">
        <v>127.3</v>
      </c>
      <c r="Q23" s="203"/>
    </row>
    <row r="24" spans="1:17" ht="9" customHeight="1">
      <c r="A24" s="247"/>
      <c r="B24" s="247"/>
      <c r="C24" s="247"/>
      <c r="D24" s="247"/>
      <c r="E24" s="211">
        <v>6.3</v>
      </c>
      <c r="F24" s="208">
        <v>4.5999999999999996</v>
      </c>
      <c r="G24" s="208">
        <v>4.3</v>
      </c>
      <c r="H24" s="208">
        <v>2.2000000000000002</v>
      </c>
      <c r="I24" s="208">
        <v>2.9</v>
      </c>
      <c r="J24" s="208">
        <v>1.7</v>
      </c>
      <c r="K24" s="208">
        <v>2</v>
      </c>
      <c r="L24" s="208">
        <v>0.3</v>
      </c>
      <c r="M24" s="210">
        <v>1.2</v>
      </c>
      <c r="N24" s="209">
        <v>6.3</v>
      </c>
      <c r="O24" s="208">
        <v>2.9</v>
      </c>
      <c r="P24" s="208">
        <v>1.2</v>
      </c>
      <c r="Q24" s="195"/>
    </row>
    <row r="25" spans="1:17" ht="22" customHeight="1">
      <c r="A25" s="247"/>
      <c r="B25" s="247"/>
      <c r="C25" s="247"/>
      <c r="D25" s="247"/>
      <c r="E25" s="211">
        <v>16.100000000000001</v>
      </c>
      <c r="F25" s="208">
        <v>16</v>
      </c>
      <c r="G25" s="208">
        <v>15.9</v>
      </c>
      <c r="H25" s="208">
        <v>15.8</v>
      </c>
      <c r="I25" s="208">
        <v>16</v>
      </c>
      <c r="J25" s="208">
        <v>15.9</v>
      </c>
      <c r="K25" s="208">
        <v>15.7</v>
      </c>
      <c r="L25" s="208">
        <v>15.7</v>
      </c>
      <c r="M25" s="210">
        <v>15.9</v>
      </c>
      <c r="N25" s="209">
        <v>16.100000000000001</v>
      </c>
      <c r="O25" s="208">
        <v>16</v>
      </c>
      <c r="P25" s="208">
        <v>15.9</v>
      </c>
      <c r="Q25" s="203"/>
    </row>
    <row r="26" spans="1:17" ht="22" customHeight="1">
      <c r="A26" s="247"/>
      <c r="B26" s="247"/>
      <c r="C26" s="247"/>
      <c r="D26" s="247"/>
      <c r="E26" s="207">
        <v>2.5099999999999998</v>
      </c>
      <c r="F26" s="204">
        <v>2.4900000000000002</v>
      </c>
      <c r="G26" s="204">
        <v>2.4700000000000002</v>
      </c>
      <c r="H26" s="204">
        <v>2.46</v>
      </c>
      <c r="I26" s="204">
        <v>2.42</v>
      </c>
      <c r="J26" s="204">
        <v>2.4300000000000002</v>
      </c>
      <c r="K26" s="204">
        <v>2.42</v>
      </c>
      <c r="L26" s="204">
        <v>2.42</v>
      </c>
      <c r="M26" s="206">
        <v>2.38</v>
      </c>
      <c r="N26" s="205">
        <v>2.52</v>
      </c>
      <c r="O26" s="204">
        <v>2.46</v>
      </c>
      <c r="P26" s="204">
        <v>2.41</v>
      </c>
      <c r="Q26" s="203"/>
    </row>
    <row r="27" spans="1:17" ht="9" customHeight="1">
      <c r="A27" s="247"/>
      <c r="B27" s="247"/>
      <c r="C27" s="247"/>
      <c r="D27" s="247"/>
      <c r="E27" s="202">
        <v>3.19</v>
      </c>
      <c r="F27" s="199">
        <v>2.84</v>
      </c>
      <c r="G27" s="199">
        <v>2.06</v>
      </c>
      <c r="H27" s="199">
        <v>2.4500000000000002</v>
      </c>
      <c r="I27" s="199">
        <v>3.12</v>
      </c>
      <c r="J27" s="199">
        <v>3.4</v>
      </c>
      <c r="K27" s="199">
        <v>2.82</v>
      </c>
      <c r="L27" s="199">
        <v>3.05</v>
      </c>
      <c r="M27" s="201">
        <v>3.48</v>
      </c>
      <c r="N27" s="200">
        <v>3.36</v>
      </c>
      <c r="O27" s="199">
        <v>2.6</v>
      </c>
      <c r="P27" s="199">
        <v>3.17</v>
      </c>
      <c r="Q27" s="195"/>
    </row>
    <row r="28" spans="1:17" ht="9" customHeight="1">
      <c r="A28" s="247"/>
      <c r="B28" s="247"/>
      <c r="C28" s="247"/>
      <c r="D28" s="247"/>
      <c r="E28" s="202">
        <v>20.84</v>
      </c>
      <c r="F28" s="199">
        <v>16.72</v>
      </c>
      <c r="G28" s="199">
        <v>16.68</v>
      </c>
      <c r="H28" s="199">
        <v>16.440000000000001</v>
      </c>
      <c r="I28" s="199">
        <v>16.53</v>
      </c>
      <c r="J28" s="199">
        <v>16.77</v>
      </c>
      <c r="K28" s="199">
        <v>17.02</v>
      </c>
      <c r="L28" s="199">
        <v>16.079999999999998</v>
      </c>
      <c r="M28" s="201">
        <v>15.64</v>
      </c>
      <c r="N28" s="200">
        <v>19.32</v>
      </c>
      <c r="O28" s="199">
        <v>16.59</v>
      </c>
      <c r="P28" s="199">
        <v>16.350000000000001</v>
      </c>
      <c r="Q28" s="195"/>
    </row>
    <row r="29" spans="1:17" ht="13" customHeight="1">
      <c r="A29" s="247"/>
      <c r="B29" s="247"/>
      <c r="C29" s="247"/>
      <c r="D29" s="247"/>
      <c r="E29" s="202">
        <v>21.03</v>
      </c>
      <c r="F29" s="199">
        <v>20.41</v>
      </c>
      <c r="G29" s="199">
        <v>20.43</v>
      </c>
      <c r="H29" s="199">
        <v>21.18</v>
      </c>
      <c r="I29" s="199">
        <v>22.26</v>
      </c>
      <c r="J29" s="199">
        <v>22.21</v>
      </c>
      <c r="K29" s="199">
        <v>21.24</v>
      </c>
      <c r="L29" s="199">
        <v>21.05</v>
      </c>
      <c r="M29" s="201">
        <v>20.78</v>
      </c>
      <c r="N29" s="200">
        <v>21.47</v>
      </c>
      <c r="O29" s="199">
        <v>21.1</v>
      </c>
      <c r="P29" s="199">
        <v>21.37</v>
      </c>
      <c r="Q29" s="203"/>
    </row>
    <row r="30" spans="1:17" ht="14" customHeight="1">
      <c r="A30" s="247"/>
      <c r="B30" s="247"/>
      <c r="C30" s="247"/>
      <c r="D30" s="247"/>
      <c r="E30" s="202">
        <v>16.02</v>
      </c>
      <c r="F30" s="199">
        <v>15.64</v>
      </c>
      <c r="G30" s="199">
        <v>15.92</v>
      </c>
      <c r="H30" s="199">
        <v>15.97</v>
      </c>
      <c r="I30" s="199">
        <v>15.94</v>
      </c>
      <c r="J30" s="199">
        <v>15.8</v>
      </c>
      <c r="K30" s="199">
        <v>16.3</v>
      </c>
      <c r="L30" s="199">
        <v>16.41</v>
      </c>
      <c r="M30" s="201">
        <v>16.39</v>
      </c>
      <c r="N30" s="200">
        <v>15.98</v>
      </c>
      <c r="O30" s="199">
        <v>15.87</v>
      </c>
      <c r="P30" s="199">
        <v>16.23</v>
      </c>
      <c r="Q30" s="203"/>
    </row>
    <row r="31" spans="1:17" ht="8.25" customHeight="1">
      <c r="A31" s="247"/>
      <c r="B31" s="247"/>
      <c r="C31" s="247"/>
      <c r="D31" s="247"/>
      <c r="E31" s="202">
        <v>12.63</v>
      </c>
      <c r="F31" s="199">
        <v>12.39</v>
      </c>
      <c r="G31" s="199">
        <v>12.22</v>
      </c>
      <c r="H31" s="199">
        <v>13.16</v>
      </c>
      <c r="I31" s="199">
        <v>12.71</v>
      </c>
      <c r="J31" s="199">
        <v>12.54</v>
      </c>
      <c r="K31" s="199">
        <v>12.59</v>
      </c>
      <c r="L31" s="199">
        <v>13.63</v>
      </c>
      <c r="M31" s="201">
        <v>13.07</v>
      </c>
      <c r="N31" s="200">
        <v>12.74</v>
      </c>
      <c r="O31" s="199">
        <v>12.64</v>
      </c>
      <c r="P31" s="199">
        <v>12.99</v>
      </c>
      <c r="Q31" s="195"/>
    </row>
    <row r="32" spans="1:17" ht="14" customHeight="1">
      <c r="A32" s="247"/>
      <c r="B32" s="247"/>
      <c r="C32" s="247"/>
      <c r="D32" s="247"/>
      <c r="E32" s="202">
        <v>7.83</v>
      </c>
      <c r="F32" s="199">
        <v>7.94</v>
      </c>
      <c r="G32" s="199">
        <v>7.7</v>
      </c>
      <c r="H32" s="199">
        <v>8.4</v>
      </c>
      <c r="I32" s="199">
        <v>7.91</v>
      </c>
      <c r="J32" s="199">
        <v>8.1</v>
      </c>
      <c r="K32" s="199">
        <v>7.78</v>
      </c>
      <c r="L32" s="199">
        <v>8.5500000000000007</v>
      </c>
      <c r="M32" s="201">
        <v>8.0299999999999994</v>
      </c>
      <c r="N32" s="200">
        <v>8.0500000000000007</v>
      </c>
      <c r="O32" s="199">
        <v>8</v>
      </c>
      <c r="P32" s="199">
        <v>8.1199999999999992</v>
      </c>
      <c r="Q32" s="203"/>
    </row>
    <row r="33" spans="1:20" ht="13" customHeight="1">
      <c r="A33" s="247"/>
      <c r="B33" s="247"/>
      <c r="C33" s="247"/>
      <c r="D33" s="247"/>
      <c r="E33" s="202">
        <v>33.85</v>
      </c>
      <c r="F33" s="199">
        <v>32.99</v>
      </c>
      <c r="G33" s="199">
        <v>55.77</v>
      </c>
      <c r="H33" s="199">
        <v>32.82</v>
      </c>
      <c r="I33" s="199">
        <v>28.23</v>
      </c>
      <c r="J33" s="199">
        <v>28.42</v>
      </c>
      <c r="K33" s="199">
        <v>24.63</v>
      </c>
      <c r="L33" s="199">
        <v>34.25</v>
      </c>
      <c r="M33" s="201">
        <v>27.21</v>
      </c>
      <c r="N33" s="237">
        <v>77</v>
      </c>
      <c r="O33" s="238">
        <v>37.450000000000003</v>
      </c>
      <c r="P33" s="238">
        <v>28.63</v>
      </c>
      <c r="Q33" s="203"/>
    </row>
    <row r="34" spans="1:20" ht="9" customHeight="1">
      <c r="A34" s="247"/>
      <c r="B34" s="247"/>
      <c r="C34" s="247"/>
      <c r="D34" s="247"/>
      <c r="E34" s="202">
        <v>50.54</v>
      </c>
      <c r="F34" s="199">
        <v>45.36</v>
      </c>
      <c r="G34" s="199">
        <v>23.88</v>
      </c>
      <c r="H34" s="199">
        <v>45.6</v>
      </c>
      <c r="I34" s="199">
        <v>49.08</v>
      </c>
      <c r="J34" s="199">
        <v>49.65</v>
      </c>
      <c r="K34" s="199">
        <v>26.56</v>
      </c>
      <c r="L34" s="199">
        <v>47.34</v>
      </c>
      <c r="M34" s="201">
        <v>49.76</v>
      </c>
      <c r="N34" s="237">
        <v>60.17</v>
      </c>
      <c r="O34" s="238">
        <v>40.98</v>
      </c>
      <c r="P34" s="238">
        <v>43.33</v>
      </c>
      <c r="Q34" s="195"/>
    </row>
    <row r="35" spans="1:20" ht="9" customHeight="1">
      <c r="A35" s="247"/>
      <c r="B35" s="247"/>
      <c r="C35" s="247"/>
      <c r="D35" s="247"/>
      <c r="E35" s="202">
        <v>39.840000000000003</v>
      </c>
      <c r="F35" s="199">
        <v>51.37</v>
      </c>
      <c r="G35" s="199">
        <v>34.979999999999997</v>
      </c>
      <c r="H35" s="199">
        <v>73.81</v>
      </c>
      <c r="I35" s="199">
        <v>57.22</v>
      </c>
      <c r="J35" s="199">
        <v>66.010000000000005</v>
      </c>
      <c r="K35" s="199">
        <v>39.56</v>
      </c>
      <c r="L35" s="199">
        <v>70.77</v>
      </c>
      <c r="M35" s="201">
        <v>47.72</v>
      </c>
      <c r="N35" s="237">
        <v>41.36</v>
      </c>
      <c r="O35" s="238">
        <v>54.34</v>
      </c>
      <c r="P35" s="238">
        <v>56.01</v>
      </c>
      <c r="Q35" s="195"/>
    </row>
    <row r="36" spans="1:20" ht="9" customHeight="1">
      <c r="A36" s="247"/>
      <c r="B36" s="247"/>
      <c r="C36" s="247"/>
      <c r="D36" s="247"/>
      <c r="E36" s="202">
        <v>36.35</v>
      </c>
      <c r="F36" s="199">
        <v>46.59</v>
      </c>
      <c r="G36" s="199">
        <v>31.27</v>
      </c>
      <c r="H36" s="199">
        <v>59.36</v>
      </c>
      <c r="I36" s="199">
        <v>38.520000000000003</v>
      </c>
      <c r="J36" s="199">
        <v>51</v>
      </c>
      <c r="K36" s="199">
        <v>36.880000000000003</v>
      </c>
      <c r="L36" s="199">
        <v>60.01</v>
      </c>
      <c r="M36" s="201">
        <v>38.770000000000003</v>
      </c>
      <c r="N36" s="237">
        <v>37.96</v>
      </c>
      <c r="O36" s="238">
        <v>43.94</v>
      </c>
      <c r="P36" s="238">
        <v>46.67</v>
      </c>
      <c r="Q36" s="195"/>
    </row>
    <row r="37" spans="1:20" ht="9" customHeight="1">
      <c r="A37" s="247"/>
      <c r="B37" s="247"/>
      <c r="C37" s="247"/>
      <c r="D37" s="247"/>
      <c r="E37" s="202">
        <v>42.17</v>
      </c>
      <c r="F37" s="199">
        <v>38.04</v>
      </c>
      <c r="G37" s="199">
        <v>35.03</v>
      </c>
      <c r="H37" s="199">
        <v>42.83</v>
      </c>
      <c r="I37" s="199">
        <v>39.36</v>
      </c>
      <c r="J37" s="199">
        <v>44.33</v>
      </c>
      <c r="K37" s="199">
        <v>39.47</v>
      </c>
      <c r="L37" s="199">
        <v>47.57</v>
      </c>
      <c r="M37" s="201">
        <v>42.09</v>
      </c>
      <c r="N37" s="237">
        <v>39.340000000000003</v>
      </c>
      <c r="O37" s="238">
        <v>38.81</v>
      </c>
      <c r="P37" s="238">
        <v>43.37</v>
      </c>
      <c r="Q37" s="195"/>
    </row>
    <row r="38" spans="1:20" ht="8.25" customHeight="1">
      <c r="A38" s="247"/>
      <c r="B38" s="247"/>
      <c r="C38" s="247"/>
      <c r="D38" s="247"/>
      <c r="E38" s="202">
        <v>33.58</v>
      </c>
      <c r="F38" s="199">
        <v>35.21</v>
      </c>
      <c r="G38" s="199">
        <v>32.11</v>
      </c>
      <c r="H38" s="199">
        <v>40.200000000000003</v>
      </c>
      <c r="I38" s="199">
        <v>35.83</v>
      </c>
      <c r="J38" s="199">
        <v>42.53</v>
      </c>
      <c r="K38" s="199">
        <v>38.479999999999997</v>
      </c>
      <c r="L38" s="199">
        <v>45.79</v>
      </c>
      <c r="M38" s="201">
        <v>39.56</v>
      </c>
      <c r="N38" s="237">
        <v>34.42</v>
      </c>
      <c r="O38" s="238">
        <v>35.840000000000003</v>
      </c>
      <c r="P38" s="238">
        <v>41.59</v>
      </c>
      <c r="Q38" s="195"/>
    </row>
    <row r="39" spans="1:20" ht="9" customHeight="1">
      <c r="A39" s="247"/>
      <c r="B39" s="247"/>
      <c r="C39" s="247"/>
      <c r="D39" s="247"/>
      <c r="E39" s="202">
        <v>28.5</v>
      </c>
      <c r="F39" s="199">
        <v>35.76</v>
      </c>
      <c r="G39" s="199">
        <v>35.1</v>
      </c>
      <c r="H39" s="199">
        <v>45.51</v>
      </c>
      <c r="I39" s="199">
        <v>38.54</v>
      </c>
      <c r="J39" s="199">
        <v>39.74</v>
      </c>
      <c r="K39" s="199">
        <v>40.39</v>
      </c>
      <c r="L39" s="199">
        <v>51.38</v>
      </c>
      <c r="M39" s="201">
        <v>41.26</v>
      </c>
      <c r="N39" s="237">
        <v>34.74</v>
      </c>
      <c r="O39" s="238">
        <v>38.729999999999997</v>
      </c>
      <c r="P39" s="238">
        <v>43.19</v>
      </c>
      <c r="Q39" s="195"/>
    </row>
    <row r="40" spans="1:20" ht="9" customHeight="1">
      <c r="A40" s="247"/>
      <c r="B40" s="247"/>
      <c r="C40" s="247"/>
      <c r="D40" s="247"/>
      <c r="E40" s="202">
        <v>30.4</v>
      </c>
      <c r="F40" s="199">
        <v>30.28</v>
      </c>
      <c r="G40" s="199">
        <v>29.87</v>
      </c>
      <c r="H40" s="199">
        <v>34.67</v>
      </c>
      <c r="I40" s="199">
        <v>32.57</v>
      </c>
      <c r="J40" s="199">
        <v>35.369999999999997</v>
      </c>
      <c r="K40" s="199">
        <v>32.130000000000003</v>
      </c>
      <c r="L40" s="199">
        <v>37.58</v>
      </c>
      <c r="M40" s="201">
        <v>34.04</v>
      </c>
      <c r="N40" s="237">
        <v>32.26</v>
      </c>
      <c r="O40" s="238">
        <v>31.85</v>
      </c>
      <c r="P40" s="238">
        <v>34.78</v>
      </c>
      <c r="Q40" s="195"/>
    </row>
    <row r="41" spans="1:20" ht="9" customHeight="1">
      <c r="A41" s="247"/>
      <c r="B41" s="247"/>
      <c r="C41" s="247"/>
      <c r="D41" s="247"/>
      <c r="E41" s="202">
        <v>32.049999999999997</v>
      </c>
      <c r="F41" s="199">
        <v>32.880000000000003</v>
      </c>
      <c r="G41" s="199">
        <v>32.909999999999997</v>
      </c>
      <c r="H41" s="199">
        <v>36.47</v>
      </c>
      <c r="I41" s="199">
        <v>35.21</v>
      </c>
      <c r="J41" s="199">
        <v>35.450000000000003</v>
      </c>
      <c r="K41" s="199">
        <v>34.99</v>
      </c>
      <c r="L41" s="199">
        <v>38.869999999999997</v>
      </c>
      <c r="M41" s="201">
        <v>36.11</v>
      </c>
      <c r="N41" s="237">
        <v>33.049999999999997</v>
      </c>
      <c r="O41" s="238">
        <v>34.369999999999997</v>
      </c>
      <c r="P41" s="238">
        <v>36.36</v>
      </c>
      <c r="Q41" s="195"/>
    </row>
    <row r="42" spans="1:20" ht="9" customHeight="1">
      <c r="A42" s="247"/>
      <c r="B42" s="247"/>
      <c r="C42" s="247"/>
      <c r="D42" s="247"/>
      <c r="E42" s="202">
        <v>79.489999999999995</v>
      </c>
      <c r="F42" s="199">
        <v>113.9</v>
      </c>
      <c r="G42" s="199">
        <v>50.47</v>
      </c>
      <c r="H42" s="199">
        <v>64.44</v>
      </c>
      <c r="I42" s="199">
        <v>65.13</v>
      </c>
      <c r="J42" s="199">
        <v>67.97</v>
      </c>
      <c r="K42" s="199">
        <v>40.06</v>
      </c>
      <c r="L42" s="199">
        <v>57.55</v>
      </c>
      <c r="M42" s="201">
        <v>66.319999999999993</v>
      </c>
      <c r="N42" s="237">
        <v>81.61</v>
      </c>
      <c r="O42" s="238">
        <v>73.48</v>
      </c>
      <c r="P42" s="238">
        <v>57.97</v>
      </c>
      <c r="Q42" s="195"/>
    </row>
    <row r="43" spans="1:20" ht="9.5" customHeight="1">
      <c r="A43" s="248"/>
      <c r="B43" s="248"/>
      <c r="C43" s="248"/>
      <c r="D43" s="248"/>
      <c r="E43" s="198">
        <v>50.1</v>
      </c>
      <c r="F43" s="196">
        <v>39.39</v>
      </c>
      <c r="G43" s="196">
        <v>30.54</v>
      </c>
      <c r="H43" s="196">
        <v>42.46</v>
      </c>
      <c r="I43" s="196">
        <v>42.24</v>
      </c>
      <c r="J43" s="196">
        <v>41.44</v>
      </c>
      <c r="K43" s="196">
        <v>30.71</v>
      </c>
      <c r="L43" s="196">
        <v>42.95</v>
      </c>
      <c r="M43" s="197">
        <v>41.41</v>
      </c>
      <c r="N43" s="239">
        <v>59.46</v>
      </c>
      <c r="O43" s="240">
        <v>38.659999999999997</v>
      </c>
      <c r="P43" s="240">
        <v>39.130000000000003</v>
      </c>
      <c r="Q43" s="195"/>
      <c r="R43" s="242"/>
      <c r="S43" s="242"/>
      <c r="T43" s="242"/>
    </row>
    <row r="44" spans="1:20">
      <c r="A44" s="241"/>
      <c r="B44" s="241"/>
      <c r="C44" s="241"/>
      <c r="D44" s="241"/>
      <c r="E44" s="241"/>
      <c r="F44" s="241"/>
      <c r="G44" s="241"/>
      <c r="H44" s="241"/>
      <c r="I44" s="241"/>
      <c r="J44" s="241"/>
      <c r="K44" s="241"/>
      <c r="L44" s="241"/>
      <c r="M44" s="241"/>
      <c r="N44" s="243">
        <v>2023</v>
      </c>
      <c r="O44" s="243">
        <v>2024</v>
      </c>
      <c r="P44" s="243">
        <v>2025</v>
      </c>
      <c r="Q44" s="241"/>
    </row>
    <row r="45" spans="1:20">
      <c r="M45" s="194" t="s">
        <v>1073</v>
      </c>
      <c r="N45" s="244">
        <f>AVERAGE(N33:N43)</f>
        <v>48.306363636363649</v>
      </c>
      <c r="O45" s="244">
        <f t="shared" ref="O45:P45" si="0">AVERAGE(O33:O43)</f>
        <v>42.586363636363643</v>
      </c>
      <c r="P45" s="244">
        <f t="shared" si="0"/>
        <v>42.820909090909097</v>
      </c>
    </row>
    <row r="46" spans="1:20">
      <c r="M46" s="194" t="s">
        <v>1075</v>
      </c>
      <c r="N46" s="194">
        <f>N45*About!$A$69</f>
        <v>36.39901035348398</v>
      </c>
      <c r="O46" s="194">
        <f>O45*About!$A$69</f>
        <v>32.088970773829097</v>
      </c>
      <c r="P46" s="194">
        <f>P45*About!$A$69</f>
        <v>32.265701576682083</v>
      </c>
    </row>
  </sheetData>
  <mergeCells count="7">
    <mergeCell ref="A4:D43"/>
    <mergeCell ref="A1:Q1"/>
    <mergeCell ref="A2:A3"/>
    <mergeCell ref="B2:E2"/>
    <mergeCell ref="F2:I2"/>
    <mergeCell ref="J2:M2"/>
    <mergeCell ref="N2:P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256"/>
      <c r="C112" s="256"/>
      <c r="D112" s="256"/>
      <c r="E112" s="256"/>
      <c r="F112" s="256"/>
      <c r="G112" s="256"/>
      <c r="H112" s="256"/>
      <c r="I112" s="256"/>
      <c r="J112" s="256"/>
      <c r="K112" s="256"/>
      <c r="L112" s="256"/>
      <c r="M112" s="256"/>
      <c r="N112" s="256"/>
      <c r="O112" s="256"/>
      <c r="P112" s="256"/>
      <c r="Q112" s="256"/>
      <c r="R112" s="256"/>
      <c r="S112" s="256"/>
      <c r="T112" s="256"/>
      <c r="U112" s="256"/>
      <c r="V112" s="256"/>
      <c r="W112" s="256"/>
      <c r="X112" s="256"/>
      <c r="Y112" s="256"/>
      <c r="Z112" s="256"/>
      <c r="AA112" s="256"/>
      <c r="AB112" s="256"/>
      <c r="AC112" s="256"/>
      <c r="AD112" s="256"/>
      <c r="AE112" s="256"/>
      <c r="AF112" s="25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257"/>
      <c r="C500" s="256"/>
      <c r="D500" s="256"/>
      <c r="E500" s="256"/>
      <c r="F500" s="256"/>
      <c r="G500" s="256"/>
      <c r="H500" s="256"/>
      <c r="I500" s="256"/>
      <c r="J500" s="256"/>
      <c r="K500" s="256"/>
      <c r="L500" s="256"/>
      <c r="M500" s="256"/>
      <c r="N500" s="256"/>
      <c r="O500" s="256"/>
      <c r="P500" s="256"/>
      <c r="Q500" s="256"/>
      <c r="R500" s="256"/>
      <c r="S500" s="256"/>
      <c r="T500" s="256"/>
      <c r="U500" s="256"/>
      <c r="V500" s="256"/>
      <c r="W500" s="256"/>
      <c r="X500" s="256"/>
      <c r="Y500" s="256"/>
      <c r="Z500" s="256"/>
      <c r="AA500" s="256"/>
      <c r="AB500" s="256"/>
      <c r="AC500" s="256"/>
      <c r="AD500" s="256"/>
      <c r="AE500" s="256"/>
      <c r="AF500" s="256"/>
      <c r="AG500" s="25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c r="AH112" s="258"/>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00" spans="2:34" ht="15" customHeight="1">
      <c r="B500" s="259"/>
      <c r="C500" s="258"/>
      <c r="D500" s="258"/>
      <c r="E500" s="258"/>
      <c r="F500" s="258"/>
      <c r="G500" s="258"/>
      <c r="H500" s="258"/>
      <c r="I500" s="258"/>
      <c r="J500" s="258"/>
      <c r="K500" s="258"/>
      <c r="L500" s="258"/>
      <c r="M500" s="258"/>
      <c r="N500" s="258"/>
      <c r="O500" s="258"/>
      <c r="P500" s="258"/>
      <c r="Q500" s="258"/>
      <c r="R500" s="258"/>
      <c r="S500" s="258"/>
      <c r="T500" s="258"/>
      <c r="U500" s="258"/>
      <c r="V500" s="258"/>
      <c r="W500" s="258"/>
      <c r="X500" s="258"/>
      <c r="Y500" s="258"/>
      <c r="Z500" s="258"/>
      <c r="AA500" s="258"/>
      <c r="AB500" s="258"/>
      <c r="AC500" s="258"/>
      <c r="AD500" s="258"/>
      <c r="AE500" s="258"/>
      <c r="AF500" s="258"/>
      <c r="AG500"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60" t="s">
        <v>408</v>
      </c>
      <c r="C146" s="261"/>
      <c r="D146" s="261"/>
      <c r="E146" s="261"/>
      <c r="F146" s="261"/>
      <c r="G146" s="261"/>
      <c r="H146" s="261"/>
      <c r="I146" s="261"/>
      <c r="J146" s="261"/>
      <c r="K146" s="261"/>
      <c r="L146" s="261"/>
      <c r="M146" s="261"/>
      <c r="N146" s="261"/>
      <c r="O146" s="261"/>
      <c r="P146" s="261"/>
      <c r="Q146" s="261"/>
      <c r="R146" s="261"/>
      <c r="S146" s="261"/>
      <c r="T146" s="261"/>
      <c r="U146" s="261"/>
      <c r="V146" s="261"/>
      <c r="W146" s="261"/>
      <c r="X146" s="261"/>
      <c r="Y146" s="261"/>
      <c r="Z146" s="261"/>
      <c r="AA146" s="261"/>
      <c r="AB146" s="261"/>
      <c r="AC146" s="261"/>
      <c r="AD146" s="261"/>
      <c r="AE146" s="261"/>
      <c r="AF146" s="261"/>
      <c r="AG146" s="26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62" t="s">
        <v>182</v>
      </c>
      <c r="C112" s="263">
        <v>12.999203</v>
      </c>
      <c r="D112" s="263">
        <v>13.756338</v>
      </c>
      <c r="E112" s="263">
        <v>14.272468</v>
      </c>
      <c r="F112" s="263">
        <v>13.87274</v>
      </c>
      <c r="G112" s="263">
        <v>13.379066999999999</v>
      </c>
      <c r="H112" s="263">
        <v>13.404615</v>
      </c>
      <c r="I112" s="263">
        <v>13.498896999999999</v>
      </c>
      <c r="J112" s="263">
        <v>13.628196000000001</v>
      </c>
      <c r="K112" s="263">
        <v>13.736962</v>
      </c>
      <c r="L112" s="263">
        <v>13.932218000000001</v>
      </c>
      <c r="M112" s="263">
        <v>14.950908999999999</v>
      </c>
      <c r="N112" s="263">
        <v>15.044097000000001</v>
      </c>
      <c r="O112" s="263">
        <v>15.321702</v>
      </c>
      <c r="P112" s="263">
        <v>15.516894000000001</v>
      </c>
      <c r="Q112" s="263">
        <v>15.691060999999999</v>
      </c>
      <c r="R112" s="263">
        <v>15.773815000000001</v>
      </c>
      <c r="S112" s="263">
        <v>15.950137</v>
      </c>
      <c r="T112" s="263">
        <v>16.117809000000001</v>
      </c>
      <c r="U112" s="263">
        <v>16.291615</v>
      </c>
      <c r="V112" s="263">
        <v>16.466549000000001</v>
      </c>
      <c r="W112" s="263">
        <v>16.700437999999998</v>
      </c>
      <c r="X112" s="263">
        <v>16.943705000000001</v>
      </c>
      <c r="Y112" s="263">
        <v>17.277073000000001</v>
      </c>
      <c r="Z112" s="263">
        <v>17.574244</v>
      </c>
      <c r="AA112" s="263">
        <v>17.982026999999999</v>
      </c>
      <c r="AB112" s="263">
        <v>18.336407000000001</v>
      </c>
      <c r="AC112" s="263">
        <v>18.741672999999999</v>
      </c>
      <c r="AD112" s="263">
        <v>19.208071</v>
      </c>
      <c r="AE112" s="263">
        <v>19.600466000000001</v>
      </c>
      <c r="AF112" s="263">
        <v>20.057380999999999</v>
      </c>
      <c r="AG112" s="263">
        <v>20.632099</v>
      </c>
      <c r="AH112" s="26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65" t="s">
        <v>305</v>
      </c>
      <c r="C146" s="266"/>
      <c r="D146" s="266"/>
      <c r="E146" s="266"/>
      <c r="F146" s="266"/>
      <c r="G146" s="266"/>
      <c r="H146" s="266"/>
      <c r="I146" s="266"/>
      <c r="J146" s="266"/>
      <c r="K146" s="266"/>
      <c r="L146" s="266"/>
      <c r="M146" s="266"/>
      <c r="N146" s="266"/>
      <c r="O146" s="266"/>
      <c r="P146" s="266"/>
      <c r="Q146" s="266"/>
      <c r="R146" s="266"/>
      <c r="S146" s="266"/>
      <c r="T146" s="266"/>
      <c r="U146" s="266"/>
      <c r="V146" s="266"/>
      <c r="W146" s="266"/>
      <c r="X146" s="266"/>
      <c r="Y146" s="266"/>
      <c r="Z146" s="266"/>
      <c r="AA146" s="266"/>
      <c r="AB146" s="266"/>
      <c r="AC146" s="266"/>
      <c r="AD146" s="266"/>
      <c r="AE146" s="266"/>
      <c r="AF146" s="266"/>
      <c r="AG146" s="26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67" t="s">
        <v>608</v>
      </c>
      <c r="B3" s="268"/>
      <c r="C3" s="268"/>
      <c r="D3" s="26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AL</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ht="14.75">
      <c r="A7" s="91" t="s">
        <v>848</v>
      </c>
      <c r="B7" s="91" t="str">
        <f>About!B2</f>
        <v>AL</v>
      </c>
      <c r="C7" s="91">
        <f t="shared" ref="C7:AE7" si="3">SUMIFS(C$20:C$119,$B$20:$B$119,$B$7,$A$20:$A$119,$A$7)</f>
        <v>12515999</v>
      </c>
      <c r="D7" s="91">
        <f t="shared" si="3"/>
        <v>20206571</v>
      </c>
      <c r="E7" s="91">
        <f t="shared" si="3"/>
        <v>25273664</v>
      </c>
      <c r="F7" s="91">
        <f t="shared" si="3"/>
        <v>26034116</v>
      </c>
      <c r="G7" s="91">
        <f t="shared" si="3"/>
        <v>24963948</v>
      </c>
      <c r="H7" s="91">
        <f t="shared" si="3"/>
        <v>26383323</v>
      </c>
      <c r="I7" s="91">
        <f t="shared" si="3"/>
        <v>39351180</v>
      </c>
      <c r="J7" s="91">
        <f t="shared" si="3"/>
        <v>35978305</v>
      </c>
      <c r="K7" s="91">
        <f t="shared" si="3"/>
        <v>31423683</v>
      </c>
      <c r="L7" s="91">
        <f t="shared" si="3"/>
        <v>30252413</v>
      </c>
      <c r="M7" s="91">
        <f t="shared" si="3"/>
        <v>30759648</v>
      </c>
      <c r="N7" s="91">
        <f t="shared" si="3"/>
        <v>37513134</v>
      </c>
      <c r="O7" s="91">
        <f t="shared" si="3"/>
        <v>40454195</v>
      </c>
      <c r="P7" s="91">
        <f t="shared" si="3"/>
        <v>44129506</v>
      </c>
      <c r="Q7" s="91">
        <f t="shared" si="3"/>
        <v>39822338</v>
      </c>
      <c r="R7" s="91">
        <f t="shared" si="3"/>
        <v>38526487</v>
      </c>
      <c r="S7" s="91">
        <f t="shared" si="3"/>
        <v>39995621</v>
      </c>
      <c r="T7" s="91">
        <f t="shared" si="3"/>
        <v>40102203</v>
      </c>
      <c r="U7" s="91">
        <f t="shared" si="3"/>
        <v>44550279</v>
      </c>
      <c r="V7" s="91">
        <f t="shared" si="3"/>
        <v>49562730</v>
      </c>
      <c r="W7" s="91">
        <f t="shared" si="3"/>
        <v>49869705</v>
      </c>
      <c r="X7" s="91">
        <f t="shared" si="3"/>
        <v>56123696</v>
      </c>
      <c r="Y7" s="91">
        <f t="shared" si="3"/>
        <v>55268345</v>
      </c>
      <c r="Z7" s="91">
        <f t="shared" si="3"/>
        <v>52068099</v>
      </c>
      <c r="AA7" s="91">
        <f t="shared" si="3"/>
        <v>47963269</v>
      </c>
      <c r="AB7" s="91">
        <f t="shared" si="3"/>
        <v>53289662</v>
      </c>
      <c r="AC7" s="91">
        <f t="shared" si="3"/>
        <v>44041572</v>
      </c>
      <c r="AD7" s="91">
        <f t="shared" si="3"/>
        <v>43529093</v>
      </c>
      <c r="AE7" s="91">
        <f t="shared" si="3"/>
        <v>44588032</v>
      </c>
      <c r="AF7" s="119">
        <f>AVERAGE(U7:AE7)</f>
        <v>49168589.272727273</v>
      </c>
      <c r="AG7" s="119">
        <f t="shared" si="2"/>
        <v>49168589.272727273</v>
      </c>
      <c r="AH7" s="119">
        <f t="shared" si="2"/>
        <v>49168589.272727273</v>
      </c>
      <c r="AI7" s="119">
        <f t="shared" si="2"/>
        <v>49168589.272727273</v>
      </c>
      <c r="AJ7" s="119">
        <f t="shared" si="2"/>
        <v>49168589.272727273</v>
      </c>
      <c r="AK7" s="119">
        <f t="shared" si="2"/>
        <v>49168589.272727273</v>
      </c>
      <c r="AL7" s="119">
        <f t="shared" si="2"/>
        <v>49168589.272727273</v>
      </c>
      <c r="AM7" s="119">
        <f t="shared" si="2"/>
        <v>49168589.272727273</v>
      </c>
      <c r="AN7" s="119">
        <f t="shared" si="2"/>
        <v>49168589.272727273</v>
      </c>
      <c r="AO7" s="119">
        <f t="shared" si="2"/>
        <v>49168589.272727273</v>
      </c>
      <c r="AP7" s="119">
        <f t="shared" si="2"/>
        <v>49168589.272727273</v>
      </c>
      <c r="AQ7" s="119">
        <f t="shared" si="2"/>
        <v>49168589.272727273</v>
      </c>
      <c r="AR7" s="119">
        <f t="shared" si="2"/>
        <v>49168589.272727273</v>
      </c>
      <c r="AS7" s="119">
        <f t="shared" si="2"/>
        <v>49168589.272727273</v>
      </c>
      <c r="AT7" s="119">
        <f t="shared" si="2"/>
        <v>49168589.272727273</v>
      </c>
      <c r="AU7" s="119">
        <f t="shared" si="2"/>
        <v>49168589.272727273</v>
      </c>
      <c r="AV7" s="119">
        <f t="shared" si="2"/>
        <v>49168589.272727273</v>
      </c>
      <c r="AW7" s="119">
        <f t="shared" si="2"/>
        <v>49168589.272727273</v>
      </c>
      <c r="AX7" s="119">
        <f t="shared" si="2"/>
        <v>49168589.272727273</v>
      </c>
      <c r="AY7" s="119">
        <f t="shared" si="2"/>
        <v>49168589.272727273</v>
      </c>
      <c r="AZ7" s="119">
        <f t="shared" si="2"/>
        <v>49168589.272727273</v>
      </c>
      <c r="BA7" s="119">
        <f t="shared" si="2"/>
        <v>49168589.272727273</v>
      </c>
      <c r="BB7" s="119">
        <f t="shared" si="2"/>
        <v>49168589.272727273</v>
      </c>
      <c r="BC7" s="119">
        <f t="shared" si="2"/>
        <v>49168589.272727273</v>
      </c>
      <c r="BD7" s="119">
        <f t="shared" si="2"/>
        <v>49168589.272727273</v>
      </c>
      <c r="BE7" s="119">
        <f t="shared" si="2"/>
        <v>49168589.272727273</v>
      </c>
      <c r="BF7" s="119">
        <f t="shared" si="2"/>
        <v>49168589.272727273</v>
      </c>
      <c r="BG7" s="119">
        <f t="shared" si="2"/>
        <v>49168589.272727273</v>
      </c>
      <c r="BH7" s="119">
        <f t="shared" si="2"/>
        <v>49168589.272727273</v>
      </c>
      <c r="BI7" s="119">
        <f t="shared" si="2"/>
        <v>49168589.272727273</v>
      </c>
      <c r="BJ7" s="119">
        <f t="shared" si="2"/>
        <v>49168589.272727273</v>
      </c>
      <c r="BK7" s="119">
        <f t="shared" si="2"/>
        <v>49168589.272727273</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AL</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ht="14.75">
      <c r="A11" s="91" t="s">
        <v>848</v>
      </c>
      <c r="B11" s="91" t="str">
        <f>About!B2</f>
        <v>AL</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AL</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ht="14.75">
      <c r="A15" s="91" t="s">
        <v>848</v>
      </c>
      <c r="B15" s="91" t="str">
        <f>About!B2</f>
        <v>AL</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0.15240210871463811</v>
      </c>
      <c r="G1060" s="107">
        <f>G334/SUMIFS(G$3:G$722,$B$3:$B$722,$B1060)*SUMIFS(Calculations!$E$3:$E$53,Calculations!$A$3:$A$53,$B1060)</f>
        <v>0.11834069354492043</v>
      </c>
      <c r="H1060" s="107">
        <f>H334/SUMIFS(H$3:H$722,$B$3:$B$722,$B1060)*SUMIFS(Calculations!$E$3:$E$53,Calculations!$A$3:$A$53,$B1060)</f>
        <v>8.0741237467020943E-2</v>
      </c>
      <c r="I1060" s="107">
        <f>I334/SUMIFS(I$3:I$722,$B$3:$B$722,$B1060)*SUMIFS(Calculations!$E$3:$E$53,Calculations!$A$3:$A$53,$B1060)</f>
        <v>0.10971478802654813</v>
      </c>
      <c r="J1060" s="107">
        <f>J334/SUMIFS(J$3:J$722,$B$3:$B$722,$B1060)*SUMIFS(Calculations!$E$3:$E$53,Calculations!$A$3:$A$53,$B1060)</f>
        <v>0.14233166452557494</v>
      </c>
      <c r="K1060" s="107">
        <f>K334/SUMIFS(K$3:K$722,$B$3:$B$722,$B1060)*SUMIFS(Calculations!$E$3:$E$53,Calculations!$A$3:$A$53,$B1060)</f>
        <v>0.19099672691084202</v>
      </c>
      <c r="L1060" s="107">
        <f>L334/SUMIFS(L$3:L$722,$B$3:$B$722,$B1060)*SUMIFS(Calculations!$E$3:$E$53,Calculations!$A$3:$A$53,$B1060)</f>
        <v>0.24916067484200916</v>
      </c>
      <c r="M1060" s="107">
        <f>M334/SUMIFS(M$3:M$722,$B$3:$B$722,$B1060)*SUMIFS(Calculations!$E$3:$E$53,Calculations!$A$3:$A$53,$B1060)</f>
        <v>0.26058306771802203</v>
      </c>
      <c r="N1060" s="107">
        <f>N334/SUMIFS(N$3:N$722,$B$3:$B$722,$B1060)*SUMIFS(Calculations!$E$3:$E$53,Calculations!$A$3:$A$53,$B1060)</f>
        <v>0.27242403888658617</v>
      </c>
      <c r="O1060" s="107">
        <f>O334/SUMIFS(O$3:O$722,$B$3:$B$722,$B1060)*SUMIFS(Calculations!$E$3:$E$53,Calculations!$A$3:$A$53,$B1060)</f>
        <v>0.27428555793379472</v>
      </c>
      <c r="P1060" s="107">
        <f>P334/SUMIFS(P$3:P$722,$B$3:$B$722,$B1060)*SUMIFS(Calculations!$E$3:$E$53,Calculations!$A$3:$A$53,$B1060)</f>
        <v>0.27621669698719653</v>
      </c>
      <c r="Q1060" s="107">
        <f>Q334/SUMIFS(Q$3:Q$722,$B$3:$B$722,$B1060)*SUMIFS(Calculations!$E$3:$E$53,Calculations!$A$3:$A$53,$B1060)</f>
        <v>0.27810547167645622</v>
      </c>
      <c r="R1060" s="107">
        <f>R334/SUMIFS(R$3:R$722,$B$3:$B$722,$B1060)*SUMIFS(Calculations!$E$3:$E$53,Calculations!$A$3:$A$53,$B1060)</f>
        <v>0.27996663425511531</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0.63554073417541146</v>
      </c>
      <c r="G1066" s="107">
        <f>G340/SUMIFS(G$3:G$722,$B$3:$B$722,$B1066)*SUMIFS(Calculations!$E$3:$E$53,Calculations!$A$3:$A$53,$B1066)</f>
        <v>0.65909820638752559</v>
      </c>
      <c r="H1066" s="107">
        <f>H340/SUMIFS(H$3:H$722,$B$3:$B$722,$B1066)*SUMIFS(Calculations!$E$3:$E$53,Calculations!$A$3:$A$53,$B1066)</f>
        <v>0.68510264975349577</v>
      </c>
      <c r="I1066" s="107">
        <f>I340/SUMIFS(I$3:I$722,$B$3:$B$722,$B1066)*SUMIFS(Calculations!$E$3:$E$53,Calculations!$A$3:$A$53,$B1066)</f>
        <v>0.64223335132102821</v>
      </c>
      <c r="J1066" s="107">
        <f>J340/SUMIFS(J$3:J$722,$B$3:$B$722,$B1066)*SUMIFS(Calculations!$E$3:$E$53,Calculations!$A$3:$A$53,$B1066)</f>
        <v>0.59397338367574626</v>
      </c>
      <c r="K1066" s="107">
        <f>K340/SUMIFS(K$3:K$722,$B$3:$B$722,$B1066)*SUMIFS(Calculations!$E$3:$E$53,Calculations!$A$3:$A$53,$B1066)</f>
        <v>0.5217490953398688</v>
      </c>
      <c r="L1066" s="107">
        <f>L340/SUMIFS(L$3:L$722,$B$3:$B$722,$B1066)*SUMIFS(Calculations!$E$3:$E$53,Calculations!$A$3:$A$53,$B1066)</f>
        <v>0.43542741937289503</v>
      </c>
      <c r="M1066" s="107">
        <f>M340/SUMIFS(M$3:M$722,$B$3:$B$722,$B1066)*SUMIFS(Calculations!$E$3:$E$53,Calculations!$A$3:$A$53,$B1066)</f>
        <v>0.41800295536050303</v>
      </c>
      <c r="N1066" s="107">
        <f>N340/SUMIFS(N$3:N$722,$B$3:$B$722,$B1066)*SUMIFS(Calculations!$E$3:$E$53,Calculations!$A$3:$A$53,$B1066)</f>
        <v>0.39993996468613274</v>
      </c>
      <c r="O1066" s="107">
        <f>O340/SUMIFS(O$3:O$722,$B$3:$B$722,$B1066)*SUMIFS(Calculations!$E$3:$E$53,Calculations!$A$3:$A$53,$B1066)</f>
        <v>0.39125828186281836</v>
      </c>
      <c r="P1066" s="107">
        <f>P340/SUMIFS(P$3:P$722,$B$3:$B$722,$B1066)*SUMIFS(Calculations!$E$3:$E$53,Calculations!$A$3:$A$53,$B1066)</f>
        <v>0.38225190786170815</v>
      </c>
      <c r="Q1066" s="107">
        <f>Q340/SUMIFS(Q$3:Q$722,$B$3:$B$722,$B1066)*SUMIFS(Calculations!$E$3:$E$53,Calculations!$A$3:$A$53,$B1066)</f>
        <v>0.38145989220298848</v>
      </c>
      <c r="R1066" s="107">
        <f>R340/SUMIFS(R$3:R$722,$B$3:$B$722,$B1066)*SUMIFS(Calculations!$E$3:$E$53,Calculations!$A$3:$A$53,$B1066)</f>
        <v>0.38067945506874296</v>
      </c>
    </row>
    <row r="1067" spans="2:18" ht="15.75" customHeight="1">
      <c r="B1067" s="107" t="s">
        <v>558</v>
      </c>
      <c r="C1067" s="107" t="s">
        <v>448</v>
      </c>
      <c r="D1067" s="107" t="s">
        <v>645</v>
      </c>
      <c r="E1067" s="107" t="str">
        <f t="shared" si="305"/>
        <v>natural gas peaker</v>
      </c>
      <c r="F1067" s="107">
        <f>F341/SUMIFS(F$3:F$722,$B$3:$B$722,$B1067)*SUMIFS(Calculations!$E$3:$E$53,Calculations!$A$3:$A$53,$B1067)</f>
        <v>8.9614126739459544E-4</v>
      </c>
      <c r="G1067" s="107">
        <f>G341/SUMIFS(G$3:G$722,$B$3:$B$722,$B1067)*SUMIFS(Calculations!$E$3:$E$53,Calculations!$A$3:$A$53,$B1067)</f>
        <v>9.3513284652659359E-4</v>
      </c>
      <c r="H1067" s="107">
        <f>H341/SUMIFS(H$3:H$722,$B$3:$B$722,$B1067)*SUMIFS(Calculations!$E$3:$E$53,Calculations!$A$3:$A$53,$B1067)</f>
        <v>9.781745745251686E-4</v>
      </c>
      <c r="I1067" s="107">
        <f>I341/SUMIFS(I$3:I$722,$B$3:$B$722,$B1067)*SUMIFS(Calculations!$E$3:$E$53,Calculations!$A$3:$A$53,$B1067)</f>
        <v>1.0092838908944957E-3</v>
      </c>
      <c r="J1067" s="107">
        <f>J341/SUMIFS(J$3:J$722,$B$3:$B$722,$B1067)*SUMIFS(Calculations!$E$3:$E$53,Calculations!$A$3:$A$53,$B1067)</f>
        <v>1.0443050985267043E-3</v>
      </c>
      <c r="K1067" s="107">
        <f>K341/SUMIFS(K$3:K$722,$B$3:$B$722,$B1067)*SUMIFS(Calculations!$E$3:$E$53,Calculations!$A$3:$A$53,$B1067)</f>
        <v>1.1371612859660731E-3</v>
      </c>
      <c r="L1067" s="107">
        <f>L341/SUMIFS(L$3:L$722,$B$3:$B$722,$B1067)*SUMIFS(Calculations!$E$3:$E$53,Calculations!$A$3:$A$53,$B1067)</f>
        <v>1.2481419810806286E-3</v>
      </c>
      <c r="M1067" s="107">
        <f>M341/SUMIFS(M$3:M$722,$B$3:$B$722,$B1067)*SUMIFS(Calculations!$E$3:$E$53,Calculations!$A$3:$A$53,$B1067)</f>
        <v>1.2705998310416692E-3</v>
      </c>
      <c r="N1067" s="107">
        <f>N341/SUMIFS(N$3:N$722,$B$3:$B$722,$B1067)*SUMIFS(Calculations!$E$3:$E$53,Calculations!$A$3:$A$53,$B1067)</f>
        <v>1.2938806581663483E-3</v>
      </c>
      <c r="O1067" s="107">
        <f>O341/SUMIFS(O$3:O$722,$B$3:$B$722,$B1067)*SUMIFS(Calculations!$E$3:$E$53,Calculations!$A$3:$A$53,$B1067)</f>
        <v>1.3176318049993414E-3</v>
      </c>
      <c r="P1067" s="107">
        <f>P341/SUMIFS(P$3:P$722,$B$3:$B$722,$B1067)*SUMIFS(Calculations!$E$3:$E$53,Calculations!$A$3:$A$53,$B1067)</f>
        <v>1.3422712344379252E-3</v>
      </c>
      <c r="Q1067" s="107">
        <f>Q341/SUMIFS(Q$3:Q$722,$B$3:$B$722,$B1067)*SUMIFS(Calculations!$E$3:$E$53,Calculations!$A$3:$A$53,$B1067)</f>
        <v>1.3323876179576505E-3</v>
      </c>
      <c r="R1067" s="107">
        <f>R341/SUMIFS(R$3:R$722,$B$3:$B$722,$B1067)*SUMIFS(Calculations!$E$3:$E$53,Calculations!$A$3:$A$53,$B1067)</f>
        <v>1.3226484906601981E-3</v>
      </c>
    </row>
    <row r="1068" spans="2:18" ht="15.75" customHeight="1">
      <c r="B1068" s="107" t="s">
        <v>558</v>
      </c>
      <c r="C1068" s="107" t="s">
        <v>448</v>
      </c>
      <c r="D1068" s="107" t="s">
        <v>646</v>
      </c>
      <c r="E1068" s="107" t="str">
        <f t="shared" si="305"/>
        <v>nuclear</v>
      </c>
      <c r="F1068" s="107">
        <f>F342/SUMIFS(F$3:F$722,$B$3:$B$722,$B1068)*SUMIFS(Calculations!$E$3:$E$53,Calculations!$A$3:$A$53,$B1068)</f>
        <v>0.20411252212840708</v>
      </c>
      <c r="G1068" s="107">
        <f>G342/SUMIFS(G$3:G$722,$B$3:$B$722,$B1068)*SUMIFS(Calculations!$E$3:$E$53,Calculations!$A$3:$A$53,$B1068)</f>
        <v>0.21418996663319301</v>
      </c>
      <c r="H1068" s="107">
        <f>H342/SUMIFS(H$3:H$722,$B$3:$B$722,$B1068)*SUMIFS(Calculations!$E$3:$E$53,Calculations!$A$3:$A$53,$B1068)</f>
        <v>0.2253141794748261</v>
      </c>
      <c r="I1068" s="107">
        <f>I342/SUMIFS(I$3:I$722,$B$3:$B$722,$B1068)*SUMIFS(Calculations!$E$3:$E$53,Calculations!$A$3:$A$53,$B1068)</f>
        <v>0.23864243572863142</v>
      </c>
      <c r="J1068" s="107">
        <f>J342/SUMIFS(J$3:J$722,$B$3:$B$722,$B1068)*SUMIFS(Calculations!$E$3:$E$53,Calculations!$A$3:$A$53,$B1068)</f>
        <v>0.25364667510497535</v>
      </c>
      <c r="K1068" s="107">
        <f>K342/SUMIFS(K$3:K$722,$B$3:$B$722,$B1068)*SUMIFS(Calculations!$E$3:$E$53,Calculations!$A$3:$A$53,$B1068)</f>
        <v>0.27620010631980729</v>
      </c>
      <c r="L1068" s="107">
        <f>L342/SUMIFS(L$3:L$722,$B$3:$B$722,$B1068)*SUMIFS(Calculations!$E$3:$E$53,Calculations!$A$3:$A$53,$B1068)</f>
        <v>0.30315571953701703</v>
      </c>
      <c r="M1068" s="107">
        <f>M342/SUMIFS(M$3:M$722,$B$3:$B$722,$B1068)*SUMIFS(Calculations!$E$3:$E$53,Calculations!$A$3:$A$53,$B1068)</f>
        <v>0.3086104079998625</v>
      </c>
      <c r="N1068" s="107">
        <f>N342/SUMIFS(N$3:N$722,$B$3:$B$722,$B1068)*SUMIFS(Calculations!$E$3:$E$53,Calculations!$A$3:$A$53,$B1068)</f>
        <v>0.31426498576856199</v>
      </c>
      <c r="O1068" s="107">
        <f>O342/SUMIFS(O$3:O$722,$B$3:$B$722,$B1068)*SUMIFS(Calculations!$E$3:$E$53,Calculations!$A$3:$A$53,$B1068)</f>
        <v>0.32003379742390864</v>
      </c>
      <c r="P1068" s="107">
        <f>P342/SUMIFS(P$3:P$722,$B$3:$B$722,$B1068)*SUMIFS(Calculations!$E$3:$E$53,Calculations!$A$3:$A$53,$B1068)</f>
        <v>0.32601836013685276</v>
      </c>
      <c r="Q1068" s="107">
        <f>Q342/SUMIFS(Q$3:Q$722,$B$3:$B$722,$B1068)*SUMIFS(Calculations!$E$3:$E$53,Calculations!$A$3:$A$53,$B1068)</f>
        <v>0.32361777197370856</v>
      </c>
      <c r="R1068" s="107">
        <f>R342/SUMIFS(R$3:R$722,$B$3:$B$722,$B1068)*SUMIFS(Calculations!$E$3:$E$53,Calculations!$A$3:$A$53,$B1068)</f>
        <v>0.32125227815307317</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1.3496292474250127E-4</v>
      </c>
      <c r="G1070" s="107">
        <f>G344/SUMIFS(G$3:G$722,$B$3:$B$722,$B1070)*SUMIFS(Calculations!$E$3:$E$53,Calculations!$A$3:$A$53,$B1070)</f>
        <v>1.4162631496527519E-4</v>
      </c>
      <c r="H1070" s="107">
        <f>H344/SUMIFS(H$3:H$722,$B$3:$B$722,$B1070)*SUMIFS(Calculations!$E$3:$E$53,Calculations!$A$3:$A$53,$B1070)</f>
        <v>1.4898184751619038E-4</v>
      </c>
      <c r="I1070" s="107">
        <f>I344/SUMIFS(I$3:I$722,$B$3:$B$722,$B1070)*SUMIFS(Calculations!$E$3:$E$53,Calculations!$A$3:$A$53,$B1070)</f>
        <v>1.5779473379564884E-4</v>
      </c>
      <c r="J1070" s="107">
        <f>J344/SUMIFS(J$3:J$722,$B$3:$B$722,$B1070)*SUMIFS(Calculations!$E$3:$E$53,Calculations!$A$3:$A$53,$B1070)</f>
        <v>1.6771581070289531E-4</v>
      </c>
      <c r="K1070" s="107">
        <f>K344/SUMIFS(K$3:K$722,$B$3:$B$722,$B1070)*SUMIFS(Calculations!$E$3:$E$53,Calculations!$A$3:$A$53,$B1070)</f>
        <v>1.8262855102863407E-4</v>
      </c>
      <c r="L1070" s="107">
        <f>L344/SUMIFS(L$3:L$722,$B$3:$B$722,$B1070)*SUMIFS(Calculations!$E$3:$E$53,Calculations!$A$3:$A$53,$B1070)</f>
        <v>2.0045209443541036E-4</v>
      </c>
      <c r="M1070" s="107">
        <f>M344/SUMIFS(M$3:M$722,$B$3:$B$722,$B1070)*SUMIFS(Calculations!$E$3:$E$53,Calculations!$A$3:$A$53,$B1070)</f>
        <v>2.0405883399664943E-4</v>
      </c>
      <c r="N1070" s="107">
        <f>N344/SUMIFS(N$3:N$722,$B$3:$B$722,$B1070)*SUMIFS(Calculations!$E$3:$E$53,Calculations!$A$3:$A$53,$B1070)</f>
        <v>2.0779774401495543E-4</v>
      </c>
      <c r="O1070" s="107">
        <f>O344/SUMIFS(O$3:O$722,$B$3:$B$722,$B1070)*SUMIFS(Calculations!$E$3:$E$53,Calculations!$A$3:$A$53,$B1070)</f>
        <v>2.1161218756391323E-4</v>
      </c>
      <c r="P1070" s="107">
        <f>P344/SUMIFS(P$3:P$722,$B$3:$B$722,$B1070)*SUMIFS(Calculations!$E$3:$E$53,Calculations!$A$3:$A$53,$B1070)</f>
        <v>2.1556928964967228E-4</v>
      </c>
      <c r="Q1070" s="107">
        <f>Q344/SUMIFS(Q$3:Q$722,$B$3:$B$722,$B1070)*SUMIFS(Calculations!$E$3:$E$53,Calculations!$A$3:$A$53,$B1070)</f>
        <v>2.1398197694478909E-4</v>
      </c>
      <c r="R1070" s="107">
        <f>R344/SUMIFS(R$3:R$722,$B$3:$B$722,$B1070)*SUMIFS(Calculations!$E$3:$E$53,Calculations!$A$3:$A$53,$B1070)</f>
        <v>2.1241786925965442E-4</v>
      </c>
    </row>
    <row r="1071" spans="2:18" ht="15.75" customHeight="1">
      <c r="B1071" s="107" t="s">
        <v>558</v>
      </c>
      <c r="C1071" s="107" t="s">
        <v>448</v>
      </c>
      <c r="D1071" s="107" t="s">
        <v>649</v>
      </c>
      <c r="E1071" s="107" t="str">
        <f t="shared" si="305"/>
        <v>solar PV</v>
      </c>
      <c r="F1071" s="107">
        <f>F345/SUMIFS(F$3:F$722,$B$3:$B$722,$B1071)*SUMIFS(Calculations!$E$3:$E$53,Calculations!$A$3:$A$53,$B1071)</f>
        <v>9.0851506048317008E-5</v>
      </c>
      <c r="G1071" s="107">
        <f>G345/SUMIFS(G$3:G$722,$B$3:$B$722,$B1071)*SUMIFS(Calculations!$E$3:$E$53,Calculations!$A$3:$A$53,$B1071)</f>
        <v>1.3484549704681877E-4</v>
      </c>
      <c r="H1071" s="107">
        <f>H345/SUMIFS(H$3:H$722,$B$3:$B$722,$B1071)*SUMIFS(Calculations!$E$3:$E$53,Calculations!$A$3:$A$53,$B1071)</f>
        <v>1.834092494334283E-4</v>
      </c>
      <c r="I1071" s="107">
        <f>I345/SUMIFS(I$3:I$722,$B$3:$B$722,$B1071)*SUMIFS(Calculations!$E$3:$E$53,Calculations!$A$3:$A$53,$B1071)</f>
        <v>2.6546743360124781E-4</v>
      </c>
      <c r="J1071" s="107">
        <f>J345/SUMIFS(J$3:J$722,$B$3:$B$722,$B1071)*SUMIFS(Calculations!$E$3:$E$53,Calculations!$A$3:$A$53,$B1071)</f>
        <v>3.5784415675215196E-4</v>
      </c>
      <c r="K1071" s="107">
        <f>K345/SUMIFS(K$3:K$722,$B$3:$B$722,$B1071)*SUMIFS(Calculations!$E$3:$E$53,Calculations!$A$3:$A$53,$B1071)</f>
        <v>5.4770041836834716E-4</v>
      </c>
      <c r="L1071" s="107">
        <f>L345/SUMIFS(L$3:L$722,$B$3:$B$722,$B1071)*SUMIFS(Calculations!$E$3:$E$53,Calculations!$A$3:$A$53,$B1071)</f>
        <v>7.7461453650155517E-4</v>
      </c>
      <c r="M1071" s="107">
        <f>M345/SUMIFS(M$3:M$722,$B$3:$B$722,$B1071)*SUMIFS(Calculations!$E$3:$E$53,Calculations!$A$3:$A$53,$B1071)</f>
        <v>1.1664503902918595E-3</v>
      </c>
      <c r="N1071" s="107">
        <f>N345/SUMIFS(N$3:N$722,$B$3:$B$722,$B1071)*SUMIFS(Calculations!$E$3:$E$53,Calculations!$A$3:$A$53,$B1071)</f>
        <v>1.5726452303664051E-3</v>
      </c>
      <c r="O1071" s="107">
        <f>O345/SUMIFS(O$3:O$722,$B$3:$B$722,$B1071)*SUMIFS(Calculations!$E$3:$E$53,Calculations!$A$3:$A$53,$B1071)</f>
        <v>2.4125088554202952E-3</v>
      </c>
      <c r="P1071" s="107">
        <f>P345/SUMIFS(P$3:P$722,$B$3:$B$722,$B1071)*SUMIFS(Calculations!$E$3:$E$53,Calculations!$A$3:$A$53,$B1071)</f>
        <v>3.2837830163295473E-3</v>
      </c>
      <c r="Q1071" s="107">
        <f>Q345/SUMIFS(Q$3:Q$722,$B$3:$B$722,$B1071)*SUMIFS(Calculations!$E$3:$E$53,Calculations!$A$3:$A$53,$B1071)</f>
        <v>4.7305502185248224E-3</v>
      </c>
      <c r="R1071" s="107">
        <f>R345/SUMIFS(R$3:R$722,$B$3:$B$722,$B1071)*SUMIFS(Calculations!$E$3:$E$53,Calculations!$A$3:$A$53,$B1071)</f>
        <v>6.1561670441148911E-3</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6.8226792833579923E-3</v>
      </c>
      <c r="G1073" s="107">
        <f>G347/SUMIFS(G$3:G$722,$B$3:$B$722,$B1073)*SUMIFS(Calculations!$E$3:$E$53,Calculations!$A$3:$A$53,$B1073)</f>
        <v>7.1595287758223734E-3</v>
      </c>
      <c r="H1073" s="107">
        <f>H347/SUMIFS(H$3:H$722,$B$3:$B$722,$B1073)*SUMIFS(Calculations!$E$3:$E$53,Calculations!$A$3:$A$53,$B1073)</f>
        <v>7.5313676331825183E-3</v>
      </c>
      <c r="I1073" s="107">
        <f>I347/SUMIFS(I$3:I$722,$B$3:$B$722,$B1073)*SUMIFS(Calculations!$E$3:$E$53,Calculations!$A$3:$A$53,$B1073)</f>
        <v>7.9768788655010647E-3</v>
      </c>
      <c r="J1073" s="107">
        <f>J347/SUMIFS(J$3:J$722,$B$3:$B$722,$B1073)*SUMIFS(Calculations!$E$3:$E$53,Calculations!$A$3:$A$53,$B1073)</f>
        <v>8.4784116277218484E-3</v>
      </c>
      <c r="K1073" s="107">
        <f>K347/SUMIFS(K$3:K$722,$B$3:$B$722,$B1073)*SUMIFS(Calculations!$E$3:$E$53,Calculations!$A$3:$A$53,$B1073)</f>
        <v>9.1865811741190882E-3</v>
      </c>
      <c r="L1073" s="107">
        <f>L347/SUMIFS(L$3:L$722,$B$3:$B$722,$B1073)*SUMIFS(Calculations!$E$3:$E$53,Calculations!$A$3:$A$53,$B1073)</f>
        <v>1.0032977636061303E-2</v>
      </c>
      <c r="M1073" s="107">
        <f>M347/SUMIFS(M$3:M$722,$B$3:$B$722,$B1073)*SUMIFS(Calculations!$E$3:$E$53,Calculations!$A$3:$A$53,$B1073)</f>
        <v>1.0162459866282237E-2</v>
      </c>
      <c r="N1073" s="107">
        <f>N347/SUMIFS(N$3:N$722,$B$3:$B$722,$B1073)*SUMIFS(Calculations!$E$3:$E$53,Calculations!$A$3:$A$53,$B1073)</f>
        <v>1.0296687026171581E-2</v>
      </c>
      <c r="O1073" s="107">
        <f>O347/SUMIFS(O$3:O$722,$B$3:$B$722,$B1073)*SUMIFS(Calculations!$E$3:$E$53,Calculations!$A$3:$A$53,$B1073)</f>
        <v>1.0480609931494906E-2</v>
      </c>
      <c r="P1073" s="107">
        <f>P347/SUMIFS(P$3:P$722,$B$3:$B$722,$B1073)*SUMIFS(Calculations!$E$3:$E$53,Calculations!$A$3:$A$53,$B1073)</f>
        <v>1.0671411473825406E-2</v>
      </c>
      <c r="Q1073" s="107">
        <f>Q347/SUMIFS(Q$3:Q$722,$B$3:$B$722,$B1073)*SUMIFS(Calculations!$E$3:$E$53,Calculations!$A$3:$A$53,$B1073)</f>
        <v>1.0539944333419598E-2</v>
      </c>
      <c r="R1073" s="107">
        <f>R347/SUMIFS(R$3:R$722,$B$3:$B$722,$B1073)*SUMIFS(Calculations!$E$3:$E$53,Calculations!$A$3:$A$53,$B1073)</f>
        <v>1.0410399119033794E-2</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0.99999999999999989</v>
      </c>
      <c r="G1449" s="95">
        <f t="shared" si="312"/>
        <v>1</v>
      </c>
      <c r="H1449" s="95">
        <f t="shared" si="312"/>
        <v>1.0000000000000002</v>
      </c>
      <c r="I1449" s="95">
        <f t="shared" si="312"/>
        <v>1.0000000000000002</v>
      </c>
      <c r="J1449" s="95">
        <f t="shared" si="312"/>
        <v>1</v>
      </c>
      <c r="K1449" s="95">
        <f t="shared" si="312"/>
        <v>1.0000000000000004</v>
      </c>
      <c r="L1449" s="95">
        <f t="shared" si="312"/>
        <v>1</v>
      </c>
      <c r="M1449" s="95">
        <f t="shared" si="312"/>
        <v>1</v>
      </c>
      <c r="N1449" s="95">
        <f t="shared" si="312"/>
        <v>1.0000000000000002</v>
      </c>
      <c r="O1449" s="95">
        <f t="shared" si="312"/>
        <v>1.0000000000000002</v>
      </c>
      <c r="P1449" s="95">
        <f t="shared" si="312"/>
        <v>1.0000000000000002</v>
      </c>
      <c r="Q1449" s="95">
        <f t="shared" si="312"/>
        <v>1.0000000000000002</v>
      </c>
      <c r="R1449" s="95">
        <f t="shared" si="312"/>
        <v>0.99999999999999989</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AL</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2856.8809999999999</v>
      </c>
      <c r="R12" s="91">
        <f t="shared" si="2"/>
        <v>0.18802474172014166</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6058.2710999999999</v>
      </c>
      <c r="R13" s="91">
        <f t="shared" si="2"/>
        <v>0.39872324358210881</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4929.8788349999995</v>
      </c>
      <c r="R27" s="91">
        <f t="shared" si="2"/>
        <v>0.32445845474924151</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1349.1449689999999</v>
      </c>
      <c r="R45" s="91">
        <f t="shared" si="2"/>
        <v>8.8793559948508016E-2</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15194.175904</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f t="shared" si="8"/>
        <v>1162.2706949999999</v>
      </c>
      <c r="M213" s="91" t="str">
        <f t="shared" si="9"/>
        <v>MS</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f t="shared" si="8"/>
        <v>1837.7293050000001</v>
      </c>
      <c r="M214" s="91" t="str">
        <f t="shared" si="9"/>
        <v>MS</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f t="shared" si="8"/>
        <v>1929.878835</v>
      </c>
      <c r="M216" s="91" t="str">
        <f t="shared" si="9"/>
        <v>MS</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f t="shared" si="8"/>
        <v>1349.1449689999999</v>
      </c>
      <c r="M219" s="91" t="str">
        <f t="shared" si="9"/>
        <v>TN</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f t="shared" si="8"/>
        <v>992.15309999999999</v>
      </c>
      <c r="M220" s="91" t="str">
        <f t="shared" si="9"/>
        <v>GA</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f t="shared" si="8"/>
        <v>2856.8809999999999</v>
      </c>
      <c r="M221" s="91" t="str">
        <f t="shared" si="9"/>
        <v>FL</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f t="shared" si="8"/>
        <v>5066.1180000000004</v>
      </c>
      <c r="M222" s="91" t="str">
        <f t="shared" si="9"/>
        <v>GA</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15194.175904</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69" t="s">
        <v>677</v>
      </c>
      <c r="C146" s="270"/>
      <c r="D146" s="270"/>
      <c r="E146" s="270"/>
      <c r="F146" s="270"/>
      <c r="G146" s="270"/>
      <c r="H146" s="270"/>
      <c r="I146" s="270"/>
      <c r="J146" s="270"/>
      <c r="K146" s="270"/>
      <c r="L146" s="270"/>
      <c r="M146" s="270"/>
      <c r="N146" s="270"/>
      <c r="O146" s="270"/>
      <c r="P146" s="270"/>
      <c r="Q146" s="270"/>
      <c r="R146" s="270"/>
      <c r="S146" s="270"/>
      <c r="T146" s="270"/>
      <c r="U146" s="270"/>
      <c r="V146" s="270"/>
      <c r="W146" s="270"/>
      <c r="X146" s="270"/>
      <c r="Y146" s="270"/>
      <c r="Z146" s="270"/>
      <c r="AA146" s="270"/>
      <c r="AB146" s="270"/>
      <c r="AC146" s="270"/>
      <c r="AD146" s="270"/>
      <c r="AE146" s="270"/>
      <c r="AF146" s="270"/>
      <c r="AG146" s="270"/>
      <c r="AH146" s="270"/>
      <c r="AI146" s="27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0.18802474172014166</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0.39872324358210881</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0.32445845474924151</v>
      </c>
      <c r="D28" s="91">
        <f t="shared" si="0"/>
        <v>0.32445845474924151</v>
      </c>
      <c r="E28" s="91">
        <f t="shared" si="1"/>
        <v>1</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8.8793559948508016E-2</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0.32445845474924151</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0.11834069354492043</v>
      </c>
      <c r="C60" s="91">
        <f>SUMIFS('ReEDs Generation Data'!H$729:H$1448,'ReEDs Generation Data'!$E$729:$E$1448,Calculations!$A60)</f>
        <v>8.0741237467020943E-2</v>
      </c>
      <c r="D60" s="91">
        <f>SUMIFS('ReEDs Generation Data'!I$729:I$1448,'ReEDs Generation Data'!$E$729:$E$1448,Calculations!$A60)</f>
        <v>0.10971478802654813</v>
      </c>
      <c r="E60" s="91">
        <f>SUMIFS('ReEDs Generation Data'!J$729:J$1448,'ReEDs Generation Data'!$E$729:$E$1448,Calculations!$A60)</f>
        <v>0.14233166452557494</v>
      </c>
      <c r="F60" s="91">
        <f>SUMIFS('ReEDs Generation Data'!K$729:K$1448,'ReEDs Generation Data'!$E$729:$E$1448,Calculations!$A60)</f>
        <v>0.19099672691084202</v>
      </c>
      <c r="G60" s="91">
        <f>SUMIFS('ReEDs Generation Data'!L$729:L$1448,'ReEDs Generation Data'!$E$729:$E$1448,Calculations!$A60)</f>
        <v>0.24916067484200916</v>
      </c>
      <c r="H60" s="91">
        <f>SUMIFS('ReEDs Generation Data'!M$729:M$1448,'ReEDs Generation Data'!$E$729:$E$1448,Calculations!$A60)</f>
        <v>0.26058306771802203</v>
      </c>
      <c r="I60" s="91">
        <f>SUMIFS('ReEDs Generation Data'!N$729:N$1448,'ReEDs Generation Data'!$E$729:$E$1448,Calculations!$A60)</f>
        <v>0.27242403888658617</v>
      </c>
      <c r="J60" s="91">
        <f>SUMIFS('ReEDs Generation Data'!O$729:O$1448,'ReEDs Generation Data'!$E$729:$E$1448,Calculations!$A60)</f>
        <v>0.27428555793379472</v>
      </c>
      <c r="K60" s="91">
        <f>SUMIFS('ReEDs Generation Data'!P$729:P$1448,'ReEDs Generation Data'!$E$729:$E$1448,Calculations!$A60)</f>
        <v>0.27621669698719653</v>
      </c>
      <c r="L60" s="91">
        <f>SUMIFS('ReEDs Generation Data'!Q$729:Q$1448,'ReEDs Generation Data'!$E$729:$E$1448,Calculations!$A60)</f>
        <v>0.27810547167645622</v>
      </c>
      <c r="M60" s="91">
        <f>SUMIFS('ReEDs Generation Data'!R$729:R$1448,'ReEDs Generation Data'!$E$729:$E$1448,Calculations!$A60)</f>
        <v>0.27996663425511531</v>
      </c>
    </row>
    <row r="61" spans="1:33" ht="15.75" customHeight="1">
      <c r="A61" s="111" t="s">
        <v>633</v>
      </c>
      <c r="B61" s="91">
        <f>SUMIFS('ReEDs Generation Data'!G$729:G$1448,'ReEDs Generation Data'!$E$729:$E$1448,Calculations!$A61)</f>
        <v>0.65909820638752559</v>
      </c>
      <c r="C61" s="91">
        <f>SUMIFS('ReEDs Generation Data'!H$729:H$1448,'ReEDs Generation Data'!$E$729:$E$1448,Calculations!$A61)</f>
        <v>0.68510264975349577</v>
      </c>
      <c r="D61" s="91">
        <f>SUMIFS('ReEDs Generation Data'!I$729:I$1448,'ReEDs Generation Data'!$E$729:$E$1448,Calculations!$A61)</f>
        <v>0.64223335132102821</v>
      </c>
      <c r="E61" s="91">
        <f>SUMIFS('ReEDs Generation Data'!J$729:J$1448,'ReEDs Generation Data'!$E$729:$E$1448,Calculations!$A61)</f>
        <v>0.59397338367574626</v>
      </c>
      <c r="F61" s="91">
        <f>SUMIFS('ReEDs Generation Data'!K$729:K$1448,'ReEDs Generation Data'!$E$729:$E$1448,Calculations!$A61)</f>
        <v>0.5217490953398688</v>
      </c>
      <c r="G61" s="91">
        <f>SUMIFS('ReEDs Generation Data'!L$729:L$1448,'ReEDs Generation Data'!$E$729:$E$1448,Calculations!$A61)</f>
        <v>0.43542741937289503</v>
      </c>
      <c r="H61" s="91">
        <f>SUMIFS('ReEDs Generation Data'!M$729:M$1448,'ReEDs Generation Data'!$E$729:$E$1448,Calculations!$A61)</f>
        <v>0.41800295536050303</v>
      </c>
      <c r="I61" s="91">
        <f>SUMIFS('ReEDs Generation Data'!N$729:N$1448,'ReEDs Generation Data'!$E$729:$E$1448,Calculations!$A61)</f>
        <v>0.39993996468613274</v>
      </c>
      <c r="J61" s="91">
        <f>SUMIFS('ReEDs Generation Data'!O$729:O$1448,'ReEDs Generation Data'!$E$729:$E$1448,Calculations!$A61)</f>
        <v>0.39125828186281836</v>
      </c>
      <c r="K61" s="91">
        <f>SUMIFS('ReEDs Generation Data'!P$729:P$1448,'ReEDs Generation Data'!$E$729:$E$1448,Calculations!$A61)</f>
        <v>0.38225190786170815</v>
      </c>
      <c r="L61" s="91">
        <f>SUMIFS('ReEDs Generation Data'!Q$729:Q$1448,'ReEDs Generation Data'!$E$729:$E$1448,Calculations!$A61)</f>
        <v>0.38145989220298848</v>
      </c>
      <c r="M61" s="91">
        <f>SUMIFS('ReEDs Generation Data'!R$729:R$1448,'ReEDs Generation Data'!$E$729:$E$1448,Calculations!$A61)</f>
        <v>0.38067945506874296</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0.21418996663319301</v>
      </c>
      <c r="C62" s="91">
        <f>SUMIFS('ReEDs Generation Data'!H$729:H$1448,'ReEDs Generation Data'!$E$729:$E$1448,Calculations!$A62)</f>
        <v>0.2253141794748261</v>
      </c>
      <c r="D62" s="91">
        <f>SUMIFS('ReEDs Generation Data'!I$729:I$1448,'ReEDs Generation Data'!$E$729:$E$1448,Calculations!$A62)</f>
        <v>0.23864243572863142</v>
      </c>
      <c r="E62" s="91">
        <f>SUMIFS('ReEDs Generation Data'!J$729:J$1448,'ReEDs Generation Data'!$E$729:$E$1448,Calculations!$A62)</f>
        <v>0.25364667510497535</v>
      </c>
      <c r="F62" s="91">
        <f>SUMIFS('ReEDs Generation Data'!K$729:K$1448,'ReEDs Generation Data'!$E$729:$E$1448,Calculations!$A62)</f>
        <v>0.27620010631980729</v>
      </c>
      <c r="G62" s="91">
        <f>SUMIFS('ReEDs Generation Data'!L$729:L$1448,'ReEDs Generation Data'!$E$729:$E$1448,Calculations!$A62)</f>
        <v>0.30315571953701703</v>
      </c>
      <c r="H62" s="91">
        <f>SUMIFS('ReEDs Generation Data'!M$729:M$1448,'ReEDs Generation Data'!$E$729:$E$1448,Calculations!$A62)</f>
        <v>0.3086104079998625</v>
      </c>
      <c r="I62" s="91">
        <f>SUMIFS('ReEDs Generation Data'!N$729:N$1448,'ReEDs Generation Data'!$E$729:$E$1448,Calculations!$A62)</f>
        <v>0.31426498576856199</v>
      </c>
      <c r="J62" s="91">
        <f>SUMIFS('ReEDs Generation Data'!O$729:O$1448,'ReEDs Generation Data'!$E$729:$E$1448,Calculations!$A62)</f>
        <v>0.32003379742390864</v>
      </c>
      <c r="K62" s="91">
        <f>SUMIFS('ReEDs Generation Data'!P$729:P$1448,'ReEDs Generation Data'!$E$729:$E$1448,Calculations!$A62)</f>
        <v>0.32601836013685276</v>
      </c>
      <c r="L62" s="91">
        <f>SUMIFS('ReEDs Generation Data'!Q$729:Q$1448,'ReEDs Generation Data'!$E$729:$E$1448,Calculations!$A62)</f>
        <v>0.32361777197370856</v>
      </c>
      <c r="M62" s="91">
        <f>SUMIFS('ReEDs Generation Data'!R$729:R$1448,'ReEDs Generation Data'!$E$729:$E$1448,Calculations!$A62)</f>
        <v>0.32125227815307317</v>
      </c>
    </row>
    <row r="63" spans="1:33" ht="15.75" customHeight="1">
      <c r="A63" s="111" t="s">
        <v>101</v>
      </c>
      <c r="B63" s="91">
        <f>SUMIFS('ReEDs Generation Data'!G$729:G$1448,'ReEDs Generation Data'!$E$729:$E$1448,Calculations!$A63)</f>
        <v>0</v>
      </c>
      <c r="C63" s="91">
        <f>SUMIFS('ReEDs Generation Data'!H$729:H$1448,'ReEDs Generation Data'!$E$729:$E$1448,Calculations!$A63)</f>
        <v>0</v>
      </c>
      <c r="D63" s="91">
        <f>SUMIFS('ReEDs Generation Data'!I$729:I$1448,'ReEDs Generation Data'!$E$729:$E$1448,Calculations!$A63)</f>
        <v>0</v>
      </c>
      <c r="E63" s="91">
        <f>SUMIFS('ReEDs Generation Data'!J$729:J$1448,'ReEDs Generation Data'!$E$729:$E$1448,Calculations!$A63)</f>
        <v>0</v>
      </c>
      <c r="F63" s="91">
        <f>SUMIFS('ReEDs Generation Data'!K$729:K$1448,'ReEDs Generation Data'!$E$729:$E$1448,Calculations!$A63)</f>
        <v>0</v>
      </c>
      <c r="G63" s="91">
        <f>SUMIFS('ReEDs Generation Data'!L$729:L$1448,'ReEDs Generation Data'!$E$729:$E$1448,Calculations!$A63)</f>
        <v>0</v>
      </c>
      <c r="H63" s="91">
        <f>SUMIFS('ReEDs Generation Data'!M$729:M$1448,'ReEDs Generation Data'!$E$729:$E$1448,Calculations!$A63)</f>
        <v>0</v>
      </c>
      <c r="I63" s="91">
        <f>SUMIFS('ReEDs Generation Data'!N$729:N$1448,'ReEDs Generation Data'!$E$729:$E$1448,Calculations!$A63)</f>
        <v>0</v>
      </c>
      <c r="J63" s="91">
        <f>SUMIFS('ReEDs Generation Data'!O$729:O$1448,'ReEDs Generation Data'!$E$729:$E$1448,Calculations!$A63)</f>
        <v>0</v>
      </c>
      <c r="K63" s="91">
        <f>SUMIFS('ReEDs Generation Data'!P$729:P$1448,'ReEDs Generation Data'!$E$729:$E$1448,Calculations!$A63)</f>
        <v>0</v>
      </c>
      <c r="L63" s="91">
        <f>SUMIFS('ReEDs Generation Data'!Q$729:Q$1448,'ReEDs Generation Data'!$E$729:$E$1448,Calculations!$A63)</f>
        <v>0</v>
      </c>
      <c r="M63" s="91">
        <f>SUMIFS('ReEDs Generation Data'!R$729:R$1448,'ReEDs Generation Data'!$E$729:$E$1448,Calculations!$A63)</f>
        <v>0</v>
      </c>
    </row>
    <row r="64" spans="1:33" ht="15.75" customHeight="1">
      <c r="A64" s="111" t="s">
        <v>100</v>
      </c>
      <c r="B64" s="91">
        <f>SUMIFS('ReEDs Generation Data'!G$729:G$1448,'ReEDs Generation Data'!$E$729:$E$1448,Calculations!$A64)</f>
        <v>0</v>
      </c>
      <c r="C64" s="91">
        <f>SUMIFS('ReEDs Generation Data'!H$729:H$1448,'ReEDs Generation Data'!$E$729:$E$1448,Calculations!$A64)</f>
        <v>0</v>
      </c>
      <c r="D64" s="91">
        <f>SUMIFS('ReEDs Generation Data'!I$729:I$1448,'ReEDs Generation Data'!$E$729:$E$1448,Calculations!$A64)</f>
        <v>0</v>
      </c>
      <c r="E64" s="91">
        <f>SUMIFS('ReEDs Generation Data'!J$729:J$1448,'ReEDs Generation Data'!$E$729:$E$1448,Calculations!$A64)</f>
        <v>0</v>
      </c>
      <c r="F64" s="91">
        <f>SUMIFS('ReEDs Generation Data'!K$729:K$1448,'ReEDs Generation Data'!$E$729:$E$1448,Calculations!$A64)</f>
        <v>0</v>
      </c>
      <c r="G64" s="91">
        <f>SUMIFS('ReEDs Generation Data'!L$729:L$1448,'ReEDs Generation Data'!$E$729:$E$1448,Calculations!$A64)</f>
        <v>0</v>
      </c>
      <c r="H64" s="91">
        <f>SUMIFS('ReEDs Generation Data'!M$729:M$1448,'ReEDs Generation Data'!$E$729:$E$1448,Calculations!$A64)</f>
        <v>0</v>
      </c>
      <c r="I64" s="91">
        <f>SUMIFS('ReEDs Generation Data'!N$729:N$1448,'ReEDs Generation Data'!$E$729:$E$1448,Calculations!$A64)</f>
        <v>0</v>
      </c>
      <c r="J64" s="91">
        <f>SUMIFS('ReEDs Generation Data'!O$729:O$1448,'ReEDs Generation Data'!$E$729:$E$1448,Calculations!$A64)</f>
        <v>0</v>
      </c>
      <c r="K64" s="91">
        <f>SUMIFS('ReEDs Generation Data'!P$729:P$1448,'ReEDs Generation Data'!$E$729:$E$1448,Calculations!$A64)</f>
        <v>0</v>
      </c>
      <c r="L64" s="91">
        <f>SUMIFS('ReEDs Generation Data'!Q$729:Q$1448,'ReEDs Generation Data'!$E$729:$E$1448,Calculations!$A64)</f>
        <v>0</v>
      </c>
      <c r="M64" s="91">
        <f>SUMIFS('ReEDs Generation Data'!R$729:R$1448,'ReEDs Generation Data'!$E$729:$E$1448,Calculations!$A64)</f>
        <v>0</v>
      </c>
    </row>
    <row r="65" spans="1:37" ht="15.75" customHeight="1">
      <c r="A65" s="111" t="s">
        <v>102</v>
      </c>
      <c r="B65" s="91">
        <f>SUMIFS('ReEDs Generation Data'!G$729:G$1448,'ReEDs Generation Data'!$E$729:$E$1448,Calculations!$A65)</f>
        <v>7.2943742728691918E-3</v>
      </c>
      <c r="C65" s="91">
        <f>SUMIFS('ReEDs Generation Data'!H$729:H$1448,'ReEDs Generation Data'!$E$729:$E$1448,Calculations!$A65)</f>
        <v>7.7147768826159469E-3</v>
      </c>
      <c r="D65" s="91">
        <f>SUMIFS('ReEDs Generation Data'!I$729:I$1448,'ReEDs Generation Data'!$E$729:$E$1448,Calculations!$A65)</f>
        <v>8.2423462991023117E-3</v>
      </c>
      <c r="E65" s="91">
        <f>SUMIFS('ReEDs Generation Data'!J$729:J$1448,'ReEDs Generation Data'!$E$729:$E$1448,Calculations!$A65)</f>
        <v>8.8362557844740008E-3</v>
      </c>
      <c r="F65" s="91">
        <f>SUMIFS('ReEDs Generation Data'!K$729:K$1448,'ReEDs Generation Data'!$E$729:$E$1448,Calculations!$A65)</f>
        <v>9.734281592487435E-3</v>
      </c>
      <c r="G65" s="91">
        <f>SUMIFS('ReEDs Generation Data'!L$729:L$1448,'ReEDs Generation Data'!$E$729:$E$1448,Calculations!$A65)</f>
        <v>1.0807592172562858E-2</v>
      </c>
      <c r="H65" s="91">
        <f>SUMIFS('ReEDs Generation Data'!M$729:M$1448,'ReEDs Generation Data'!$E$729:$E$1448,Calculations!$A65)</f>
        <v>1.1328910256574096E-2</v>
      </c>
      <c r="I65" s="91">
        <f>SUMIFS('ReEDs Generation Data'!N$729:N$1448,'ReEDs Generation Data'!$E$729:$E$1448,Calculations!$A65)</f>
        <v>1.1869332256537987E-2</v>
      </c>
      <c r="J65" s="91">
        <f>SUMIFS('ReEDs Generation Data'!O$729:O$1448,'ReEDs Generation Data'!$E$729:$E$1448,Calculations!$A65)</f>
        <v>1.2893118786915202E-2</v>
      </c>
      <c r="K65" s="91">
        <f>SUMIFS('ReEDs Generation Data'!P$729:P$1448,'ReEDs Generation Data'!$E$729:$E$1448,Calculations!$A65)</f>
        <v>1.3955194490154954E-2</v>
      </c>
      <c r="L65" s="91">
        <f>SUMIFS('ReEDs Generation Data'!Q$729:Q$1448,'ReEDs Generation Data'!$E$729:$E$1448,Calculations!$A65)</f>
        <v>1.527049455194442E-2</v>
      </c>
      <c r="M65" s="91">
        <f>SUMIFS('ReEDs Generation Data'!R$729:R$1448,'ReEDs Generation Data'!$E$729:$E$1448,Calculations!$A65)</f>
        <v>1.6566566163148687E-2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9.3513284652659359E-4</v>
      </c>
      <c r="C70" s="91">
        <f>SUMIFS('ReEDs Generation Data'!H$729:H$1448,'ReEDs Generation Data'!$E$729:$E$1448,Calculations!$A70)</f>
        <v>9.781745745251686E-4</v>
      </c>
      <c r="D70" s="91">
        <f>SUMIFS('ReEDs Generation Data'!I$729:I$1448,'ReEDs Generation Data'!$E$729:$E$1448,Calculations!$A70)</f>
        <v>1.0092838908944957E-3</v>
      </c>
      <c r="E70" s="91">
        <f>SUMIFS('ReEDs Generation Data'!J$729:J$1448,'ReEDs Generation Data'!$E$729:$E$1448,Calculations!$A70)</f>
        <v>1.0443050985267043E-3</v>
      </c>
      <c r="F70" s="91">
        <f>SUMIFS('ReEDs Generation Data'!K$729:K$1448,'ReEDs Generation Data'!$E$729:$E$1448,Calculations!$A70)</f>
        <v>1.1371612859660731E-3</v>
      </c>
      <c r="G70" s="91">
        <f>SUMIFS('ReEDs Generation Data'!L$729:L$1448,'ReEDs Generation Data'!$E$729:$E$1448,Calculations!$A70)</f>
        <v>1.2481419810806286E-3</v>
      </c>
      <c r="H70" s="91">
        <f>SUMIFS('ReEDs Generation Data'!M$729:M$1448,'ReEDs Generation Data'!$E$729:$E$1448,Calculations!$A70)</f>
        <v>1.2705998310416692E-3</v>
      </c>
      <c r="I70" s="91">
        <f>SUMIFS('ReEDs Generation Data'!N$729:N$1448,'ReEDs Generation Data'!$E$729:$E$1448,Calculations!$A70)</f>
        <v>1.2938806581663483E-3</v>
      </c>
      <c r="J70" s="91">
        <f>SUMIFS('ReEDs Generation Data'!O$729:O$1448,'ReEDs Generation Data'!$E$729:$E$1448,Calculations!$A70)</f>
        <v>1.3176318049993414E-3</v>
      </c>
      <c r="K70" s="91">
        <f>SUMIFS('ReEDs Generation Data'!P$729:P$1448,'ReEDs Generation Data'!$E$729:$E$1448,Calculations!$A70)</f>
        <v>1.3422712344379252E-3</v>
      </c>
      <c r="L70" s="91">
        <f>SUMIFS('ReEDs Generation Data'!Q$729:Q$1448,'ReEDs Generation Data'!$E$729:$E$1448,Calculations!$A70)</f>
        <v>1.3323876179576505E-3</v>
      </c>
      <c r="M70" s="91">
        <f>SUMIFS('ReEDs Generation Data'!R$729:R$1448,'ReEDs Generation Data'!$E$729:$E$1448,Calculations!$A70)</f>
        <v>1.3226484906601981E-3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1.4162631496527519E-4</v>
      </c>
      <c r="C73" s="91">
        <f>SUMIFS('ReEDs Generation Data'!H$729:H$1448,'ReEDs Generation Data'!$E$729:$E$1448,Calculations!$A73)</f>
        <v>1.4898184751619038E-4</v>
      </c>
      <c r="D73" s="91">
        <f>SUMIFS('ReEDs Generation Data'!I$729:I$1448,'ReEDs Generation Data'!$E$729:$E$1448,Calculations!$A73)</f>
        <v>1.5779473379564884E-4</v>
      </c>
      <c r="E73" s="91">
        <f>SUMIFS('ReEDs Generation Data'!J$729:J$1448,'ReEDs Generation Data'!$E$729:$E$1448,Calculations!$A73)</f>
        <v>1.6771581070289531E-4</v>
      </c>
      <c r="F73" s="91">
        <f>SUMIFS('ReEDs Generation Data'!K$729:K$1448,'ReEDs Generation Data'!$E$729:$E$1448,Calculations!$A73)</f>
        <v>1.8262855102863407E-4</v>
      </c>
      <c r="G73" s="91">
        <f>SUMIFS('ReEDs Generation Data'!L$729:L$1448,'ReEDs Generation Data'!$E$729:$E$1448,Calculations!$A73)</f>
        <v>2.0045209443541036E-4</v>
      </c>
      <c r="H73" s="91">
        <f>SUMIFS('ReEDs Generation Data'!M$729:M$1448,'ReEDs Generation Data'!$E$729:$E$1448,Calculations!$A73)</f>
        <v>2.0405883399664943E-4</v>
      </c>
      <c r="I73" s="91">
        <f>SUMIFS('ReEDs Generation Data'!N$729:N$1448,'ReEDs Generation Data'!$E$729:$E$1448,Calculations!$A73)</f>
        <v>2.0779774401495543E-4</v>
      </c>
      <c r="J73" s="91">
        <f>SUMIFS('ReEDs Generation Data'!O$729:O$1448,'ReEDs Generation Data'!$E$729:$E$1448,Calculations!$A73)</f>
        <v>2.1161218756391323E-4</v>
      </c>
      <c r="K73" s="91">
        <f>SUMIFS('ReEDs Generation Data'!P$729:P$1448,'ReEDs Generation Data'!$E$729:$E$1448,Calculations!$A73)</f>
        <v>2.1556928964967228E-4</v>
      </c>
      <c r="L73" s="91">
        <f>SUMIFS('ReEDs Generation Data'!Q$729:Q$1448,'ReEDs Generation Data'!$E$729:$E$1448,Calculations!$A73)</f>
        <v>2.1398197694478909E-4</v>
      </c>
      <c r="M73" s="91">
        <f>SUMIFS('ReEDs Generation Data'!R$729:R$1448,'ReEDs Generation Data'!$E$729:$E$1448,Calculations!$A73)</f>
        <v>2.1241786925965442E-4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Alabama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7.3100522320138257E-3</v>
      </c>
      <c r="D39">
        <f>SUMPRODUCT(P$57:P$106,$B$57:$B$106)</f>
        <v>5.3368611726103809E-3</v>
      </c>
      <c r="E39">
        <f>SUMPRODUCT(AB$57:AB$106,$B$57:$B$106)</f>
        <v>3.9218236234359371E-3</v>
      </c>
      <c r="F39">
        <f>SUMPRODUCT(AN$57:AN$106,$B$57:$B$106)</f>
        <v>3.8616622617752287E-3</v>
      </c>
      <c r="G39">
        <f>SUMPRODUCT(AZ$57:AZ$106,$B$57:$B$106)</f>
        <v>3.7084812032922194E-3</v>
      </c>
      <c r="H39">
        <f>SUMPRODUCT(BL$57:BL$106,$B$57:$B$106)</f>
        <v>3.5703683150930957E-3</v>
      </c>
      <c r="I39">
        <f>SUMPRODUCT(BX$57:BX$106,$B$57:$B$106)</f>
        <v>3.4431711173289717E-3</v>
      </c>
      <c r="J39">
        <f>SUMPRODUCT(CJ$57:CJ$106,$B$57:$B$106)</f>
        <v>3.5692593153871556E-3</v>
      </c>
      <c r="K39">
        <f>SUMPRODUCT(CV$57:CV$106,$B$57:$B$106)</f>
        <v>3.6757425027126932E-3</v>
      </c>
      <c r="L39" s="156">
        <f>K39</f>
        <v>3.6757425027126932E-3</v>
      </c>
      <c r="M39" s="156">
        <f t="shared" ref="M39:AE50" si="53">L39</f>
        <v>3.6757425027126932E-3</v>
      </c>
      <c r="N39" s="156">
        <f t="shared" si="53"/>
        <v>3.6757425027126932E-3</v>
      </c>
      <c r="O39" s="156">
        <f t="shared" si="53"/>
        <v>3.6757425027126932E-3</v>
      </c>
      <c r="P39" s="156">
        <f t="shared" si="53"/>
        <v>3.6757425027126932E-3</v>
      </c>
      <c r="Q39" s="156">
        <f t="shared" si="53"/>
        <v>3.6757425027126932E-3</v>
      </c>
      <c r="R39" s="156">
        <f t="shared" si="53"/>
        <v>3.6757425027126932E-3</v>
      </c>
      <c r="S39" s="156">
        <f t="shared" si="53"/>
        <v>3.6757425027126932E-3</v>
      </c>
      <c r="T39" s="156">
        <f t="shared" si="53"/>
        <v>3.6757425027126932E-3</v>
      </c>
      <c r="U39" s="156">
        <f t="shared" si="53"/>
        <v>3.6757425027126932E-3</v>
      </c>
      <c r="V39" s="156">
        <f t="shared" si="53"/>
        <v>3.6757425027126932E-3</v>
      </c>
      <c r="W39" s="156">
        <f t="shared" si="53"/>
        <v>3.6757425027126932E-3</v>
      </c>
      <c r="X39" s="156">
        <f t="shared" si="53"/>
        <v>3.6757425027126932E-3</v>
      </c>
      <c r="Y39" s="156">
        <f t="shared" si="53"/>
        <v>3.6757425027126932E-3</v>
      </c>
      <c r="Z39" s="156">
        <f t="shared" si="53"/>
        <v>3.6757425027126932E-3</v>
      </c>
      <c r="AA39" s="156">
        <f t="shared" si="53"/>
        <v>3.6757425027126932E-3</v>
      </c>
      <c r="AB39" s="156">
        <f t="shared" si="53"/>
        <v>3.6757425027126932E-3</v>
      </c>
      <c r="AC39" s="156">
        <f t="shared" si="53"/>
        <v>3.6757425027126932E-3</v>
      </c>
      <c r="AD39" s="156">
        <f t="shared" si="53"/>
        <v>3.6757425027126932E-3</v>
      </c>
      <c r="AE39" s="156">
        <f t="shared" si="53"/>
        <v>3.6757425027126932E-3</v>
      </c>
    </row>
    <row r="40" spans="1:32">
      <c r="B40" s="2" t="s">
        <v>98</v>
      </c>
      <c r="C40">
        <f>SUMPRODUCT(E57:E106,$B$57:$B$106)</f>
        <v>0.21829145052276666</v>
      </c>
      <c r="D40">
        <f>SUMPRODUCT(Q$57:Q$106,$B$57:$B$106)</f>
        <v>0.18503083423236394</v>
      </c>
      <c r="E40">
        <f>SUMPRODUCT(AC$57:AC$106,$B$57:$B$106)</f>
        <v>0.1513906726160992</v>
      </c>
      <c r="F40">
        <f>SUMPRODUCT(AO$57:AO$106,$B$57:$B$106)</f>
        <v>0.14806909253124897</v>
      </c>
      <c r="G40">
        <f>SUMPRODUCT(BA$57:BA$106,$B$57:$B$106)</f>
        <v>0.12318118353544179</v>
      </c>
      <c r="H40">
        <f>SUMPRODUCT(BM$57:BM$106,$B$57:$B$106)</f>
        <v>0.10644074491202943</v>
      </c>
      <c r="I40">
        <f>SUMPRODUCT(BY$57:BY$106,$B$57:$B$106)</f>
        <v>0.18490662225272114</v>
      </c>
      <c r="J40">
        <f>SUMPRODUCT(CK$57:CK$106,$B$57:$B$106)</f>
        <v>0.188561352463712</v>
      </c>
      <c r="K40">
        <f>SUMPRODUCT(CW$57:CW$106,$B$57:$B$106)</f>
        <v>0.18654259396283082</v>
      </c>
      <c r="L40" s="156">
        <f t="shared" ref="L40:AA50" si="54">K40</f>
        <v>0.18654259396283082</v>
      </c>
      <c r="M40" s="156">
        <f t="shared" si="54"/>
        <v>0.18654259396283082</v>
      </c>
      <c r="N40" s="156">
        <f t="shared" si="54"/>
        <v>0.18654259396283082</v>
      </c>
      <c r="O40" s="156">
        <f t="shared" si="54"/>
        <v>0.18654259396283082</v>
      </c>
      <c r="P40" s="156">
        <f t="shared" si="54"/>
        <v>0.18654259396283082</v>
      </c>
      <c r="Q40" s="156">
        <f t="shared" si="54"/>
        <v>0.18654259396283082</v>
      </c>
      <c r="R40" s="156">
        <f t="shared" si="54"/>
        <v>0.18654259396283082</v>
      </c>
      <c r="S40" s="156">
        <f t="shared" si="54"/>
        <v>0.18654259396283082</v>
      </c>
      <c r="T40" s="156">
        <f t="shared" si="54"/>
        <v>0.18654259396283082</v>
      </c>
      <c r="U40" s="156">
        <f t="shared" si="54"/>
        <v>0.18654259396283082</v>
      </c>
      <c r="V40" s="156">
        <f t="shared" si="54"/>
        <v>0.18654259396283082</v>
      </c>
      <c r="W40" s="156">
        <f t="shared" si="54"/>
        <v>0.18654259396283082</v>
      </c>
      <c r="X40" s="156">
        <f t="shared" si="54"/>
        <v>0.18654259396283082</v>
      </c>
      <c r="Y40" s="156">
        <f t="shared" si="54"/>
        <v>0.18654259396283082</v>
      </c>
      <c r="Z40" s="156">
        <f t="shared" si="54"/>
        <v>0.18654259396283082</v>
      </c>
      <c r="AA40" s="156">
        <f t="shared" si="54"/>
        <v>0.18654259396283082</v>
      </c>
      <c r="AB40" s="156">
        <f t="shared" si="53"/>
        <v>0.18654259396283082</v>
      </c>
      <c r="AC40" s="156">
        <f t="shared" si="53"/>
        <v>0.18654259396283082</v>
      </c>
      <c r="AD40" s="156">
        <f t="shared" si="53"/>
        <v>0.18654259396283082</v>
      </c>
      <c r="AE40" s="156">
        <f t="shared" si="53"/>
        <v>0.18654259396283082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2.0154956973393794E-2</v>
      </c>
      <c r="D42">
        <f>SUMPRODUCT(S$57:S$106,$B$57:$B$106)</f>
        <v>2.120344519030452E-2</v>
      </c>
      <c r="E42">
        <f>SUMPRODUCT(AE$57:AE$106,$B$57:$B$106)</f>
        <v>2.1035609594968238E-2</v>
      </c>
      <c r="F42">
        <f>SUMPRODUCT(AQ$57:AQ$106,$B$57:$B$106)</f>
        <v>2.1577708629094423E-2</v>
      </c>
      <c r="G42">
        <f>SUMPRODUCT(BC$57:BC$106,$B$57:$B$106)</f>
        <v>2.2050972393293858E-2</v>
      </c>
      <c r="H42">
        <f>SUMPRODUCT(BO$57:BO$106,$B$57:$B$106)</f>
        <v>2.2338229569052404E-2</v>
      </c>
      <c r="I42">
        <f>SUMPRODUCT(CA$57:CA$106,$B$57:$B$106)</f>
        <v>2.2940036356005233E-2</v>
      </c>
      <c r="J42">
        <f>SUMPRODUCT(CM$57:CM$106,$B$57:$B$106)</f>
        <v>2.2862435594110359E-2</v>
      </c>
      <c r="K42">
        <f>SUMPRODUCT(CY$57:CY$106,$B$57:$B$106)</f>
        <v>2.2976708486353394E-2</v>
      </c>
      <c r="L42" s="156">
        <f t="shared" si="54"/>
        <v>2.2976708486353394E-2</v>
      </c>
      <c r="M42" s="156">
        <f t="shared" si="53"/>
        <v>2.2976708486353394E-2</v>
      </c>
      <c r="N42" s="156">
        <f t="shared" si="53"/>
        <v>2.2976708486353394E-2</v>
      </c>
      <c r="O42" s="156">
        <f t="shared" si="53"/>
        <v>2.2976708486353394E-2</v>
      </c>
      <c r="P42" s="156">
        <f t="shared" si="53"/>
        <v>2.2976708486353394E-2</v>
      </c>
      <c r="Q42" s="156">
        <f t="shared" si="53"/>
        <v>2.2976708486353394E-2</v>
      </c>
      <c r="R42" s="156">
        <f t="shared" si="53"/>
        <v>2.2976708486353394E-2</v>
      </c>
      <c r="S42" s="156">
        <f t="shared" si="53"/>
        <v>2.2976708486353394E-2</v>
      </c>
      <c r="T42" s="156">
        <f t="shared" si="53"/>
        <v>2.2976708486353394E-2</v>
      </c>
      <c r="U42" s="156">
        <f t="shared" si="53"/>
        <v>2.2976708486353394E-2</v>
      </c>
      <c r="V42" s="156">
        <f t="shared" si="53"/>
        <v>2.2976708486353394E-2</v>
      </c>
      <c r="W42" s="156">
        <f t="shared" si="53"/>
        <v>2.2976708486353394E-2</v>
      </c>
      <c r="X42" s="156">
        <f t="shared" si="53"/>
        <v>2.2976708486353394E-2</v>
      </c>
      <c r="Y42" s="156">
        <f t="shared" si="53"/>
        <v>2.2976708486353394E-2</v>
      </c>
      <c r="Z42" s="156">
        <f t="shared" si="53"/>
        <v>2.2976708486353394E-2</v>
      </c>
      <c r="AA42" s="156">
        <f t="shared" si="53"/>
        <v>2.2976708486353394E-2</v>
      </c>
      <c r="AB42" s="156">
        <f t="shared" si="53"/>
        <v>2.2976708486353394E-2</v>
      </c>
      <c r="AC42" s="156">
        <f t="shared" si="53"/>
        <v>2.2976708486353394E-2</v>
      </c>
      <c r="AD42" s="156">
        <f t="shared" si="53"/>
        <v>2.2976708486353394E-2</v>
      </c>
      <c r="AE42" s="156">
        <f t="shared" si="53"/>
        <v>2.2976708486353394E-2</v>
      </c>
    </row>
    <row r="43" spans="1:32">
      <c r="B43" s="2" t="s">
        <v>346</v>
      </c>
      <c r="C43">
        <f>SUMPRODUCT(H57:H106,$B$57:$B$106)</f>
        <v>0.40230484232811575</v>
      </c>
      <c r="D43">
        <f>SUMPRODUCT(T$57:T$106,$B$57:$B$106)</f>
        <v>0.42974252442676297</v>
      </c>
      <c r="E43">
        <f>SUMPRODUCT(AF$57:AF$106,$B$57:$B$106)</f>
        <v>0.46896244216849209</v>
      </c>
      <c r="F43">
        <f>SUMPRODUCT(AR$57:AR$106,$B$57:$B$106)</f>
        <v>0.45004020632977421</v>
      </c>
      <c r="G43">
        <f>SUMPRODUCT(BD$57:BD$106,$B$57:$B$106)</f>
        <v>0.42779169150017277</v>
      </c>
      <c r="H43">
        <f>SUMPRODUCT(BP$57:BP$106,$B$57:$B$106)</f>
        <v>0.38296490192088617</v>
      </c>
      <c r="I43">
        <f>SUMPRODUCT(CB$57:CB$106,$B$57:$B$106)</f>
        <v>0.25784718614241336</v>
      </c>
      <c r="J43">
        <f>SUMPRODUCT(CN$57:CN$106,$B$57:$B$106)</f>
        <v>0.22654710813186951</v>
      </c>
      <c r="K43">
        <f>SUMPRODUCT(CZ$57:CZ$106,$B$57:$B$106)</f>
        <v>0.18557702676092949</v>
      </c>
      <c r="L43" s="156">
        <f t="shared" si="54"/>
        <v>0.18557702676092949</v>
      </c>
      <c r="M43" s="156">
        <f t="shared" si="53"/>
        <v>0.18557702676092949</v>
      </c>
      <c r="N43" s="156">
        <f t="shared" si="53"/>
        <v>0.18557702676092949</v>
      </c>
      <c r="O43" s="156">
        <f t="shared" si="53"/>
        <v>0.18557702676092949</v>
      </c>
      <c r="P43" s="156">
        <f t="shared" si="53"/>
        <v>0.18557702676092949</v>
      </c>
      <c r="Q43" s="156">
        <f t="shared" si="53"/>
        <v>0.18557702676092949</v>
      </c>
      <c r="R43" s="156">
        <f t="shared" si="53"/>
        <v>0.18557702676092949</v>
      </c>
      <c r="S43" s="156">
        <f t="shared" si="53"/>
        <v>0.18557702676092949</v>
      </c>
      <c r="T43" s="156">
        <f t="shared" si="53"/>
        <v>0.18557702676092949</v>
      </c>
      <c r="U43" s="156">
        <f t="shared" si="53"/>
        <v>0.18557702676092949</v>
      </c>
      <c r="V43" s="156">
        <f t="shared" si="53"/>
        <v>0.18557702676092949</v>
      </c>
      <c r="W43" s="156">
        <f t="shared" si="53"/>
        <v>0.18557702676092949</v>
      </c>
      <c r="X43" s="156">
        <f t="shared" si="53"/>
        <v>0.18557702676092949</v>
      </c>
      <c r="Y43" s="156">
        <f t="shared" si="53"/>
        <v>0.18557702676092949</v>
      </c>
      <c r="Z43" s="156">
        <f t="shared" si="53"/>
        <v>0.18557702676092949</v>
      </c>
      <c r="AA43" s="156">
        <f t="shared" si="53"/>
        <v>0.18557702676092949</v>
      </c>
      <c r="AB43" s="156">
        <f t="shared" si="53"/>
        <v>0.18557702676092949</v>
      </c>
      <c r="AC43" s="156">
        <f t="shared" si="53"/>
        <v>0.18557702676092949</v>
      </c>
      <c r="AD43" s="156">
        <f t="shared" si="53"/>
        <v>0.18557702676092949</v>
      </c>
      <c r="AE43" s="156">
        <f t="shared" si="53"/>
        <v>0.18557702676092949</v>
      </c>
    </row>
    <row r="44" spans="1:32">
      <c r="B44" s="2" t="s">
        <v>99</v>
      </c>
      <c r="C44">
        <f>SUMPRODUCT(I57:I106,$B$57:$B$106)</f>
        <v>0.30889071819195807</v>
      </c>
      <c r="D44">
        <f>SUMPRODUCT(U$57:U$106,$B$57:$B$106)</f>
        <v>0.31558332030982167</v>
      </c>
      <c r="E44">
        <f>SUMPRODUCT(AG$57:AG$106,$B$57:$B$106)</f>
        <v>0.31097448993652538</v>
      </c>
      <c r="F44">
        <f>SUMPRODUCT(AS$57:AS$106,$B$57:$B$106)</f>
        <v>0.32219519343062947</v>
      </c>
      <c r="G44">
        <f>SUMPRODUCT(BE$57:BE$106,$B$57:$B$106)</f>
        <v>0.32550050245539419</v>
      </c>
      <c r="H44">
        <f>SUMPRODUCT(BQ$57:BQ$106,$B$57:$B$106)</f>
        <v>0.33434271541092514</v>
      </c>
      <c r="I44">
        <f>SUMPRODUCT(CC$57:CC$106,$B$57:$B$106)</f>
        <v>0.33798034343656369</v>
      </c>
      <c r="J44">
        <f>SUMPRODUCT(CO$57:CO$106,$B$57:$B$106)</f>
        <v>0.33331471382356459</v>
      </c>
      <c r="K44">
        <f>SUMPRODUCT(DA$57:DA$106,$B$57:$B$106)</f>
        <v>0.33069262220610007</v>
      </c>
      <c r="L44" s="156">
        <f t="shared" si="54"/>
        <v>0.33069262220610007</v>
      </c>
      <c r="M44" s="156">
        <f t="shared" si="53"/>
        <v>0.33069262220610007</v>
      </c>
      <c r="N44" s="156">
        <f t="shared" si="53"/>
        <v>0.33069262220610007</v>
      </c>
      <c r="O44" s="156">
        <f t="shared" si="53"/>
        <v>0.33069262220610007</v>
      </c>
      <c r="P44" s="156">
        <f t="shared" si="53"/>
        <v>0.33069262220610007</v>
      </c>
      <c r="Q44" s="156">
        <f t="shared" si="53"/>
        <v>0.33069262220610007</v>
      </c>
      <c r="R44" s="156">
        <f t="shared" si="53"/>
        <v>0.33069262220610007</v>
      </c>
      <c r="S44" s="156">
        <f t="shared" si="53"/>
        <v>0.33069262220610007</v>
      </c>
      <c r="T44" s="156">
        <f t="shared" si="53"/>
        <v>0.33069262220610007</v>
      </c>
      <c r="U44" s="156">
        <f t="shared" si="53"/>
        <v>0.33069262220610007</v>
      </c>
      <c r="V44" s="156">
        <f t="shared" si="53"/>
        <v>0.33069262220610007</v>
      </c>
      <c r="W44" s="156">
        <f t="shared" si="53"/>
        <v>0.33069262220610007</v>
      </c>
      <c r="X44" s="156">
        <f t="shared" si="53"/>
        <v>0.33069262220610007</v>
      </c>
      <c r="Y44" s="156">
        <f t="shared" si="53"/>
        <v>0.33069262220610007</v>
      </c>
      <c r="Z44" s="156">
        <f t="shared" si="53"/>
        <v>0.33069262220610007</v>
      </c>
      <c r="AA44" s="156">
        <f t="shared" si="53"/>
        <v>0.33069262220610007</v>
      </c>
      <c r="AB44" s="156">
        <f t="shared" si="53"/>
        <v>0.33069262220610007</v>
      </c>
      <c r="AC44" s="156">
        <f t="shared" si="53"/>
        <v>0.33069262220610007</v>
      </c>
      <c r="AD44" s="156">
        <f t="shared" si="53"/>
        <v>0.33069262220610007</v>
      </c>
      <c r="AE44" s="156">
        <f t="shared" si="53"/>
        <v>0.33069262220610007</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6.1217141884918613E-3</v>
      </c>
      <c r="D46">
        <f>SUMPRODUCT(W$57:W$106,$B$57:$B$106)</f>
        <v>2.894795526545476E-3</v>
      </c>
      <c r="E46">
        <f>SUMPRODUCT(AI$57:AI$106,$B$57:$B$106)</f>
        <v>1.5890849450838171E-3</v>
      </c>
      <c r="F46">
        <f>SUMPRODUCT(AU$57:AU$106,$B$57:$B$106)</f>
        <v>1.4836684189930322E-3</v>
      </c>
      <c r="G46">
        <f>SUMPRODUCT(BG$57:BG$106,$B$57:$B$106)</f>
        <v>7.6125097755637254E-4</v>
      </c>
      <c r="H46">
        <f>SUMPRODUCT(BS$57:BS$106,$B$57:$B$106)</f>
        <v>7.4210943953427835E-4</v>
      </c>
      <c r="I46">
        <f>SUMPRODUCT(CE$57:CE$106,$B$57:$B$106)</f>
        <v>6.68806852036573E-4</v>
      </c>
      <c r="J46">
        <f>SUMPRODUCT(CQ$57:CQ$106,$B$57:$B$106)</f>
        <v>6.8621844164855599E-4</v>
      </c>
      <c r="K46">
        <f>SUMPRODUCT(DC$57:DC$106,$B$57:$B$106)</f>
        <v>6.9654432368006149E-4</v>
      </c>
      <c r="L46" s="156">
        <f t="shared" si="54"/>
        <v>6.9654432368006149E-4</v>
      </c>
      <c r="M46" s="156">
        <f t="shared" si="53"/>
        <v>6.9654432368006149E-4</v>
      </c>
      <c r="N46" s="156">
        <f t="shared" si="53"/>
        <v>6.9654432368006149E-4</v>
      </c>
      <c r="O46" s="156">
        <f t="shared" si="53"/>
        <v>6.9654432368006149E-4</v>
      </c>
      <c r="P46" s="156">
        <f t="shared" si="53"/>
        <v>6.9654432368006149E-4</v>
      </c>
      <c r="Q46" s="156">
        <f t="shared" si="53"/>
        <v>6.9654432368006149E-4</v>
      </c>
      <c r="R46" s="156">
        <f t="shared" si="53"/>
        <v>6.9654432368006149E-4</v>
      </c>
      <c r="S46" s="156">
        <f t="shared" si="53"/>
        <v>6.9654432368006149E-4</v>
      </c>
      <c r="T46" s="156">
        <f t="shared" si="53"/>
        <v>6.9654432368006149E-4</v>
      </c>
      <c r="U46" s="156">
        <f t="shared" si="53"/>
        <v>6.9654432368006149E-4</v>
      </c>
      <c r="V46" s="156">
        <f t="shared" si="53"/>
        <v>6.9654432368006149E-4</v>
      </c>
      <c r="W46" s="156">
        <f t="shared" si="53"/>
        <v>6.9654432368006149E-4</v>
      </c>
      <c r="X46" s="156">
        <f t="shared" si="53"/>
        <v>6.9654432368006149E-4</v>
      </c>
      <c r="Y46" s="156">
        <f t="shared" si="53"/>
        <v>6.9654432368006149E-4</v>
      </c>
      <c r="Z46" s="156">
        <f t="shared" si="53"/>
        <v>6.9654432368006149E-4</v>
      </c>
      <c r="AA46" s="156">
        <f t="shared" si="53"/>
        <v>6.9654432368006149E-4</v>
      </c>
      <c r="AB46" s="156">
        <f t="shared" si="53"/>
        <v>6.9654432368006149E-4</v>
      </c>
      <c r="AC46" s="156">
        <f t="shared" si="53"/>
        <v>6.9654432368006149E-4</v>
      </c>
      <c r="AD46" s="156">
        <f t="shared" si="53"/>
        <v>6.9654432368006149E-4</v>
      </c>
      <c r="AE46" s="156">
        <f t="shared" si="53"/>
        <v>6.9654432368006149E-4</v>
      </c>
    </row>
    <row r="47" spans="1:32">
      <c r="B47" s="2" t="s">
        <v>100</v>
      </c>
      <c r="C47">
        <f>SUMPRODUCT(L57:L106,$B$57:$B$106)</f>
        <v>3.0460976899715103E-5</v>
      </c>
      <c r="D47">
        <f>SUMPRODUCT(X$57:X$106,$B$57:$B$106)</f>
        <v>6.12718698757446E-5</v>
      </c>
      <c r="E47">
        <f>SUMPRODUCT(AJ$57:AJ$106,$B$57:$B$106)</f>
        <v>6.2751532053193518E-5</v>
      </c>
      <c r="F47">
        <f>SUMPRODUCT(AV$57:AV$106,$B$57:$B$106)</f>
        <v>2.2681817769071025E-5</v>
      </c>
      <c r="G47">
        <f>SUMPRODUCT(BH$57:BH$106,$B$57:$B$106)</f>
        <v>2.3163885356603557E-5</v>
      </c>
      <c r="H47">
        <f>SUMPRODUCT(BT$57:BT$106,$B$57:$B$106)</f>
        <v>2.2593058187493881E-5</v>
      </c>
      <c r="I47">
        <f>SUMPRODUCT(CF$57:CF$106,$B$57:$B$106)</f>
        <v>2.510937562717807E-5</v>
      </c>
      <c r="J47">
        <f>SUMPRODUCT(CR$57:CR$106,$B$57:$B$106)</f>
        <v>4.1995878989269622E-5</v>
      </c>
      <c r="K47">
        <f>SUMPRODUCT(DD$57:DD$106,$B$57:$B$106)</f>
        <v>2.4031011722250741E-5</v>
      </c>
      <c r="L47" s="156">
        <f t="shared" si="54"/>
        <v>2.4031011722250741E-5</v>
      </c>
      <c r="M47" s="156">
        <f t="shared" si="53"/>
        <v>2.4031011722250741E-5</v>
      </c>
      <c r="N47" s="156">
        <f t="shared" si="53"/>
        <v>2.4031011722250741E-5</v>
      </c>
      <c r="O47" s="156">
        <f t="shared" si="53"/>
        <v>2.4031011722250741E-5</v>
      </c>
      <c r="P47" s="156">
        <f t="shared" si="53"/>
        <v>2.4031011722250741E-5</v>
      </c>
      <c r="Q47" s="156">
        <f t="shared" si="53"/>
        <v>2.4031011722250741E-5</v>
      </c>
      <c r="R47" s="156">
        <f t="shared" si="53"/>
        <v>2.4031011722250741E-5</v>
      </c>
      <c r="S47" s="156">
        <f t="shared" si="53"/>
        <v>2.4031011722250741E-5</v>
      </c>
      <c r="T47" s="156">
        <f t="shared" si="53"/>
        <v>2.4031011722250741E-5</v>
      </c>
      <c r="U47" s="156">
        <f t="shared" si="53"/>
        <v>2.4031011722250741E-5</v>
      </c>
      <c r="V47" s="156">
        <f t="shared" si="53"/>
        <v>2.4031011722250741E-5</v>
      </c>
      <c r="W47" s="156">
        <f t="shared" si="53"/>
        <v>2.4031011722250741E-5</v>
      </c>
      <c r="X47" s="156">
        <f t="shared" si="53"/>
        <v>2.4031011722250741E-5</v>
      </c>
      <c r="Y47" s="156">
        <f t="shared" si="53"/>
        <v>2.4031011722250741E-5</v>
      </c>
      <c r="Z47" s="156">
        <f t="shared" si="53"/>
        <v>2.4031011722250741E-5</v>
      </c>
      <c r="AA47" s="156">
        <f t="shared" si="53"/>
        <v>2.4031011722250741E-5</v>
      </c>
      <c r="AB47" s="156">
        <f t="shared" si="53"/>
        <v>2.4031011722250741E-5</v>
      </c>
      <c r="AC47" s="156">
        <f t="shared" si="53"/>
        <v>2.4031011722250741E-5</v>
      </c>
      <c r="AD47" s="156">
        <f t="shared" si="53"/>
        <v>2.4031011722250741E-5</v>
      </c>
      <c r="AE47" s="156">
        <f t="shared" si="53"/>
        <v>2.4031011722250741E-5</v>
      </c>
    </row>
    <row r="48" spans="1:32">
      <c r="B48" s="2" t="s">
        <v>102</v>
      </c>
      <c r="C48">
        <f>SUMPRODUCT(N57:N106,$B$57:$B$106)</f>
        <v>3.6895804586360326E-2</v>
      </c>
      <c r="D48">
        <f>SUMPRODUCT(Z$57:Z$106,$B$57:$B$106)</f>
        <v>4.0146947271715284E-2</v>
      </c>
      <c r="E48">
        <f>SUMPRODUCT(AL$57:AL$106,$B$57:$B$106)</f>
        <v>4.2063125583342117E-2</v>
      </c>
      <c r="F48">
        <f>SUMPRODUCT(AX$57:AX$106,$B$57:$B$106)</f>
        <v>5.2749786580715538E-2</v>
      </c>
      <c r="G48">
        <f>SUMPRODUCT(BJ$57:BJ$106,$B$57:$B$106)</f>
        <v>9.6982754049492165E-2</v>
      </c>
      <c r="H48">
        <f>SUMPRODUCT(BV$57:BV$106,$B$57:$B$106)</f>
        <v>0.14957833737429202</v>
      </c>
      <c r="I48">
        <f>SUMPRODUCT(CH$57:CH$106,$B$57:$B$106)</f>
        <v>0.19218872446730384</v>
      </c>
      <c r="J48">
        <f>SUMPRODUCT(CT$57:CT$106,$B$57:$B$106)</f>
        <v>0.22441691635071853</v>
      </c>
      <c r="K48">
        <f>SUMPRODUCT(DF$57:DF$106,$B$57:$B$106)</f>
        <v>0.26981473074567119</v>
      </c>
      <c r="L48" s="156">
        <f t="shared" si="54"/>
        <v>0.26981473074567119</v>
      </c>
      <c r="M48" s="156">
        <f t="shared" si="53"/>
        <v>0.26981473074567119</v>
      </c>
      <c r="N48" s="156">
        <f t="shared" si="53"/>
        <v>0.26981473074567119</v>
      </c>
      <c r="O48" s="156">
        <f t="shared" si="53"/>
        <v>0.26981473074567119</v>
      </c>
      <c r="P48" s="156">
        <f t="shared" si="53"/>
        <v>0.26981473074567119</v>
      </c>
      <c r="Q48" s="156">
        <f t="shared" si="53"/>
        <v>0.26981473074567119</v>
      </c>
      <c r="R48" s="156">
        <f t="shared" si="53"/>
        <v>0.26981473074567119</v>
      </c>
      <c r="S48" s="156">
        <f t="shared" si="53"/>
        <v>0.26981473074567119</v>
      </c>
      <c r="T48" s="156">
        <f t="shared" si="53"/>
        <v>0.26981473074567119</v>
      </c>
      <c r="U48" s="156">
        <f t="shared" si="53"/>
        <v>0.26981473074567119</v>
      </c>
      <c r="V48" s="156">
        <f t="shared" si="53"/>
        <v>0.26981473074567119</v>
      </c>
      <c r="W48" s="156">
        <f t="shared" si="53"/>
        <v>0.26981473074567119</v>
      </c>
      <c r="X48" s="156">
        <f t="shared" si="53"/>
        <v>0.26981473074567119</v>
      </c>
      <c r="Y48" s="156">
        <f t="shared" si="53"/>
        <v>0.26981473074567119</v>
      </c>
      <c r="Z48" s="156">
        <f t="shared" si="53"/>
        <v>0.26981473074567119</v>
      </c>
      <c r="AA48" s="156">
        <f t="shared" si="53"/>
        <v>0.26981473074567119</v>
      </c>
      <c r="AB48" s="156">
        <f t="shared" si="53"/>
        <v>0.26981473074567119</v>
      </c>
      <c r="AC48" s="156">
        <f t="shared" si="53"/>
        <v>0.26981473074567119</v>
      </c>
      <c r="AD48" s="156">
        <f t="shared" si="53"/>
        <v>0.26981473074567119</v>
      </c>
      <c r="AE48" s="156">
        <f t="shared" si="53"/>
        <v>0.26981473074567119</v>
      </c>
    </row>
    <row r="49" spans="1:110">
      <c r="B49" s="1"/>
    </row>
    <row r="50" spans="1:110">
      <c r="B50" s="1"/>
      <c r="C50" s="160">
        <f>SUM(C39:C48)</f>
        <v>0.99999999999999989</v>
      </c>
      <c r="D50" s="160">
        <f>SUM(D39:D48)</f>
        <v>0.99999999999999989</v>
      </c>
      <c r="E50" s="160">
        <f>SUM(E39:E48)</f>
        <v>1</v>
      </c>
      <c r="F50" s="160">
        <f>SUM(F39:F48)</f>
        <v>1</v>
      </c>
      <c r="G50" s="160">
        <f t="shared" ref="G50:K50" si="55">SUM(G39:G48)</f>
        <v>1</v>
      </c>
      <c r="H50" s="160">
        <f t="shared" si="55"/>
        <v>1</v>
      </c>
      <c r="I50" s="160">
        <f t="shared" si="55"/>
        <v>0.99999999999999989</v>
      </c>
      <c r="J50" s="160">
        <f t="shared" si="55"/>
        <v>1</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0.18802474172014166</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0.39872324358210881</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0.32445845474924151</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8.8793559948508016E-2</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47230739</v>
      </c>
      <c r="D2" s="91">
        <f>C2</f>
        <v>47230739</v>
      </c>
      <c r="E2" s="91">
        <f t="shared" ref="E2:AH2" si="0">D2</f>
        <v>47230739</v>
      </c>
      <c r="F2" s="91">
        <f t="shared" si="0"/>
        <v>47230739</v>
      </c>
      <c r="G2" s="91">
        <f t="shared" si="0"/>
        <v>47230739</v>
      </c>
      <c r="H2" s="91">
        <f t="shared" si="0"/>
        <v>47230739</v>
      </c>
      <c r="I2" s="91">
        <f t="shared" si="0"/>
        <v>47230739</v>
      </c>
      <c r="J2" s="91">
        <f t="shared" si="0"/>
        <v>47230739</v>
      </c>
      <c r="K2" s="91">
        <f t="shared" si="0"/>
        <v>47230739</v>
      </c>
      <c r="L2" s="91">
        <f t="shared" si="0"/>
        <v>47230739</v>
      </c>
      <c r="M2" s="91">
        <f t="shared" si="0"/>
        <v>47230739</v>
      </c>
      <c r="N2" s="91">
        <f t="shared" si="0"/>
        <v>47230739</v>
      </c>
      <c r="O2" s="91">
        <f t="shared" si="0"/>
        <v>47230739</v>
      </c>
      <c r="P2" s="91">
        <f t="shared" si="0"/>
        <v>47230739</v>
      </c>
      <c r="Q2" s="91">
        <f t="shared" si="0"/>
        <v>47230739</v>
      </c>
      <c r="R2" s="91">
        <f t="shared" si="0"/>
        <v>47230739</v>
      </c>
      <c r="S2" s="91">
        <f t="shared" si="0"/>
        <v>47230739</v>
      </c>
      <c r="T2" s="91">
        <f t="shared" si="0"/>
        <v>47230739</v>
      </c>
      <c r="U2" s="91">
        <f t="shared" si="0"/>
        <v>47230739</v>
      </c>
      <c r="V2" s="91">
        <f t="shared" si="0"/>
        <v>47230739</v>
      </c>
      <c r="W2" s="91">
        <f t="shared" si="0"/>
        <v>47230739</v>
      </c>
      <c r="X2" s="91">
        <f t="shared" si="0"/>
        <v>47230739</v>
      </c>
      <c r="Y2" s="91">
        <f t="shared" si="0"/>
        <v>47230739</v>
      </c>
      <c r="Z2" s="91">
        <f t="shared" si="0"/>
        <v>47230739</v>
      </c>
      <c r="AA2" s="91">
        <f t="shared" si="0"/>
        <v>47230739</v>
      </c>
      <c r="AB2" s="91">
        <f t="shared" si="0"/>
        <v>47230739</v>
      </c>
      <c r="AC2" s="91">
        <f t="shared" si="0"/>
        <v>47230739</v>
      </c>
      <c r="AD2" s="91">
        <f t="shared" si="0"/>
        <v>47230739</v>
      </c>
      <c r="AE2" s="91">
        <f t="shared" si="0"/>
        <v>47230739</v>
      </c>
      <c r="AF2" s="91">
        <f t="shared" si="0"/>
        <v>47230739</v>
      </c>
      <c r="AG2" s="91">
        <f t="shared" si="0"/>
        <v>47230739</v>
      </c>
      <c r="AH2" s="91">
        <f t="shared" si="0"/>
        <v>47230739</v>
      </c>
    </row>
    <row r="3" spans="1:34" ht="14.7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47230739</v>
      </c>
      <c r="C2">
        <f>exports!E2</f>
        <v>47230739</v>
      </c>
      <c r="D2">
        <f>exports!F2</f>
        <v>47230739</v>
      </c>
      <c r="E2">
        <f>exports!G2</f>
        <v>47230739</v>
      </c>
      <c r="F2">
        <f>exports!H2</f>
        <v>47230739</v>
      </c>
      <c r="G2">
        <f>exports!I2</f>
        <v>47230739</v>
      </c>
      <c r="H2">
        <f>exports!J2</f>
        <v>47230739</v>
      </c>
      <c r="I2">
        <f>exports!K2</f>
        <v>47230739</v>
      </c>
      <c r="J2">
        <f>exports!L2</f>
        <v>47230739</v>
      </c>
      <c r="K2">
        <f>exports!M2</f>
        <v>47230739</v>
      </c>
      <c r="L2">
        <f>exports!N2</f>
        <v>47230739</v>
      </c>
      <c r="M2">
        <f>exports!O2</f>
        <v>47230739</v>
      </c>
      <c r="N2">
        <f>exports!P2</f>
        <v>47230739</v>
      </c>
      <c r="O2">
        <f>exports!Q2</f>
        <v>47230739</v>
      </c>
      <c r="P2">
        <f>exports!R2</f>
        <v>47230739</v>
      </c>
      <c r="Q2">
        <f>exports!S2</f>
        <v>47230739</v>
      </c>
      <c r="R2">
        <f>exports!T2</f>
        <v>47230739</v>
      </c>
      <c r="S2">
        <f>exports!U2</f>
        <v>47230739</v>
      </c>
      <c r="T2">
        <f>exports!V2</f>
        <v>47230739</v>
      </c>
      <c r="U2">
        <f>exports!W2</f>
        <v>47230739</v>
      </c>
      <c r="V2">
        <f>exports!X2</f>
        <v>47230739</v>
      </c>
      <c r="W2">
        <f>exports!Y2</f>
        <v>47230739</v>
      </c>
      <c r="X2">
        <f>exports!Z2</f>
        <v>47230739</v>
      </c>
      <c r="Y2">
        <f>exports!AA2</f>
        <v>47230739</v>
      </c>
      <c r="Z2">
        <f>exports!AB2</f>
        <v>47230739</v>
      </c>
      <c r="AA2">
        <f>exports!AC2</f>
        <v>47230739</v>
      </c>
      <c r="AB2">
        <f>exports!AD2</f>
        <v>47230739</v>
      </c>
      <c r="AC2">
        <f>exports!AE2</f>
        <v>47230739</v>
      </c>
      <c r="AD2">
        <f>exports!AF2</f>
        <v>47230739</v>
      </c>
      <c r="AE2">
        <f>exports!AG2</f>
        <v>47230739</v>
      </c>
      <c r="AF2">
        <f>exports!AH2</f>
        <v>47230739</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topLeftCell="N1" workbookViewId="0">
      <selection activeCell="B2" sqref="B2:A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1</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2024-03-28T21:15:55Z</dcterms:modified>
</cp:coreProperties>
</file>