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3F6C2B8B-2A9A-478C-ADE8-C1704DC65496}" xr6:coauthVersionLast="47" xr6:coauthVersionMax="47" xr10:uidLastSave="{00000000-0000-0000-0000-000000000000}"/>
  <bookViews>
    <workbookView xWindow="1800" yWindow="720" windowWidth="15110" windowHeight="1008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F1" i="23"/>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AA1" i="23" s="1"/>
  <c r="Y30" i="23"/>
  <c r="L25" i="23"/>
  <c r="H23" i="23"/>
  <c r="R21" i="23"/>
  <c r="Y19" i="23"/>
  <c r="O18" i="23"/>
  <c r="G17" i="23"/>
  <c r="AG15" i="23"/>
  <c r="G15" i="23"/>
  <c r="M14" i="23"/>
  <c r="M13" i="23"/>
  <c r="Q12" i="23"/>
  <c r="W11" i="23"/>
  <c r="W10" i="23"/>
  <c r="AC9" i="23"/>
  <c r="AG8" i="23"/>
  <c r="AG7" i="23"/>
  <c r="AG1" i="23" s="1"/>
  <c r="G7" i="23"/>
  <c r="M6" i="23"/>
  <c r="M5" i="23"/>
  <c r="W4" i="23"/>
  <c r="W1" i="23" s="1"/>
  <c r="G4" i="23"/>
  <c r="O33" i="27"/>
  <c r="P33" i="27" s="1"/>
  <c r="J33" i="27"/>
  <c r="K33" i="27" s="1"/>
  <c r="V7" i="23"/>
  <c r="V5" i="23"/>
  <c r="V1" i="23" s="1"/>
  <c r="J32" i="27"/>
  <c r="K32" i="27" s="1"/>
  <c r="O32" i="27"/>
  <c r="P32" i="27" s="1"/>
  <c r="R1" i="23"/>
  <c r="H1" i="23"/>
  <c r="AC1" i="23"/>
  <c r="AB1" i="23"/>
  <c r="Z1" i="23"/>
  <c r="Y1" i="23"/>
  <c r="T1" i="23"/>
  <c r="AH1" i="23"/>
  <c r="Q1" i="23"/>
  <c r="U1" i="23"/>
  <c r="L1" i="23"/>
  <c r="J1" i="23"/>
  <c r="S1" i="23"/>
  <c r="I1" i="23"/>
  <c r="E1" i="23"/>
  <c r="D1" i="23"/>
  <c r="K1" i="23"/>
  <c r="C1" i="23"/>
  <c r="G21" i="27" s="1"/>
  <c r="AF1" i="23"/>
  <c r="X1" i="23"/>
  <c r="P1" i="23"/>
  <c r="G1" i="23" l="1"/>
  <c r="N1" i="23"/>
  <c r="M1" i="23"/>
  <c r="O1" i="23"/>
  <c r="K9" i="29"/>
  <c r="L9" i="29" s="1"/>
  <c r="J28" i="19" s="1"/>
  <c r="CJ3" i="28"/>
  <c r="C3" i="28"/>
  <c r="K8" i="29" s="1"/>
  <c r="L8" i="29" s="1"/>
  <c r="J73" i="19" s="1"/>
  <c r="P1604" i="30" s="1"/>
  <c r="BO3" i="28"/>
  <c r="L3" i="28"/>
  <c r="BX3" i="28"/>
  <c r="AS3" i="28"/>
  <c r="BB3" i="28"/>
  <c r="E3" i="28"/>
  <c r="AM3" i="28"/>
  <c r="K3" i="29" s="1"/>
  <c r="L3" i="29" s="1"/>
  <c r="J30" i="19" s="1"/>
  <c r="P302" i="30" s="1"/>
  <c r="AW3" i="28"/>
  <c r="BA3" i="28"/>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M13" i="29" l="1"/>
  <c r="S2" i="29"/>
  <c r="P13"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L2" i="29" s="1"/>
  <c r="J18" i="19" s="1"/>
  <c r="N12" i="29"/>
  <c r="M12" i="29"/>
  <c r="P12" i="29"/>
  <c r="K21" i="27"/>
  <c r="E2" i="20" s="1"/>
  <c r="D2" i="20"/>
  <c r="P21" i="27"/>
  <c r="E3" i="20" s="1"/>
  <c r="D3" i="20"/>
  <c r="B43" i="18"/>
  <c r="L12" i="29" l="1"/>
  <c r="J38" i="19" s="1"/>
  <c r="P367" i="30" s="1"/>
  <c r="P200" i="30"/>
  <c r="P210" i="30"/>
  <c r="P204" i="30"/>
  <c r="P207" i="30"/>
  <c r="P201" i="30"/>
  <c r="P206" i="30"/>
  <c r="P205" i="30"/>
  <c r="P208" i="30"/>
  <c r="P211" i="30"/>
  <c r="P212" i="30"/>
  <c r="P209" i="30"/>
  <c r="P213" i="30"/>
  <c r="P214" i="30"/>
  <c r="P202" i="30"/>
  <c r="P203" i="30"/>
  <c r="P357" i="30"/>
  <c r="P374" i="30"/>
  <c r="P365" i="30"/>
  <c r="P371" i="30"/>
  <c r="P368" i="30"/>
  <c r="P370" i="30"/>
  <c r="P362" i="30"/>
  <c r="P378" i="30"/>
  <c r="P375" i="30"/>
  <c r="P373" i="30"/>
  <c r="P364" i="30"/>
  <c r="P379" i="30"/>
  <c r="P377" i="30"/>
  <c r="P366" i="30"/>
  <c r="P359" i="30"/>
  <c r="P363" i="30"/>
  <c r="P1595" i="30"/>
  <c r="P1599" i="30"/>
  <c r="P1597" i="30"/>
  <c r="P1600" i="30"/>
  <c r="P1601" i="30"/>
  <c r="P1602" i="30"/>
  <c r="P1596" i="30"/>
  <c r="P1598" i="30"/>
  <c r="P1603" i="30"/>
  <c r="J118" i="19"/>
  <c r="K118" i="19"/>
  <c r="J113" i="19"/>
  <c r="K113" i="19"/>
  <c r="P356" i="30" l="1"/>
  <c r="P360" i="30"/>
  <c r="P369" i="30"/>
  <c r="P358" i="30"/>
  <c r="P361" i="30"/>
  <c r="P376" i="30"/>
  <c r="P372"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<sst xmlns="http://schemas.openxmlformats.org/spreadsheetml/2006/main" count="30711" uniqueCount="2641">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</sst>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2330</v>
      </c>
      <c r="C1" s="200">
        <v>45694</v>
      </c>
      <c r="G1" s="124" t="s">
        <v>2312</v>
      </c>
      <c r="H1" s="124" t="s">
        <v>2313</v>
      </c>
    </row>
    <row r="2" spans="1:8" x14ac:dyDescent="0.75">
      <c r="B2" t="str">
        <f>_xlfn.XLOOKUP(B1,H:H,G:G,0,0,1)</f>
        <v>AL</v>
      </c>
      <c r="C2" t="str">
        <f>_xlfn.XLOOKUP(B2,G:G, H:H, 0,0,1)</f>
        <v>Alabama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Alabama.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Alabama.</v>
      </c>
      <c r="L9" s="144" t="str">
        <f>J9&amp;K9</f>
        <v>**Description:** This policy prevents new capacity of the selected type(s) from being built or deployed.  // **Guidance for setting values:**No new coal is planned in Alabama.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7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Alabama</v>
      </c>
      <c r="B3" s="184">
        <f>ROUND(SUMIFS(B$4:B$54, $A$4:$A$54, $A$3),0)</f>
        <v>121652</v>
      </c>
      <c r="C3" s="185">
        <f t="shared" ref="C3" si="0">ROUND(SUMIFS(C$4:C$54, $A$4:$A$54, $A$3),0)</f>
        <v>122</v>
      </c>
      <c r="D3" s="184">
        <f>SUMIFS(D$4:D$54, $A$4:$A$54, $A$3)</f>
        <v>0</v>
      </c>
      <c r="E3" s="184">
        <f>SUMIFS(E$4:E$54, $A$4:$A$54, $A$3)</f>
        <v>0</v>
      </c>
      <c r="F3" s="135">
        <f>ROUND(SUMIFS(F$4:F$54,$A$4:$A$54,$A$3)*100,0)</f>
        <v>0</v>
      </c>
      <c r="G3" s="58">
        <f>SUMIFS(G$4:G$54, $A$4:$A$54, $A$3)</f>
        <v>44550279</v>
      </c>
      <c r="H3" s="58">
        <f>SUMIFS(H$4:H$54, $A$4:$A$54, $A$3)</f>
        <v>47230739</v>
      </c>
      <c r="I3" s="135">
        <f>ROUND(SUMIFS(I$4:I$54,$A$4:$A$54,$A$3)*100,0)</f>
        <v>6</v>
      </c>
      <c r="J3" s="135">
        <f>ROUND(SUMIFS(J$4:J$54, $A$4:$A$54, $A$3),0)</f>
        <v>5933</v>
      </c>
      <c r="K3" s="58">
        <f t="shared" ref="K3:AI3" si="1">ROUND(SUMIFS(K$4:K$54, $A$4:$A$54, $A$3),0)</f>
        <v>2159</v>
      </c>
      <c r="L3" s="135">
        <f t="shared" si="1"/>
        <v>2838</v>
      </c>
      <c r="M3" s="58">
        <f t="shared" si="1"/>
        <v>0</v>
      </c>
      <c r="N3" s="58">
        <f t="shared" si="1"/>
        <v>1550</v>
      </c>
      <c r="O3" s="58">
        <f t="shared" si="1"/>
        <v>0</v>
      </c>
      <c r="P3" s="58">
        <f t="shared" si="1"/>
        <v>0</v>
      </c>
      <c r="Q3" s="58">
        <f t="shared" si="1"/>
        <v>0</v>
      </c>
      <c r="R3" s="58">
        <f t="shared" si="1"/>
        <v>50</v>
      </c>
      <c r="S3" s="135">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5">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5">
        <f t="shared" si="3"/>
        <v>0</v>
      </c>
      <c r="AP3" s="135">
        <f t="shared" si="3"/>
        <v>480</v>
      </c>
      <c r="AQ3" s="135">
        <f t="shared" si="3"/>
        <v>5143033</v>
      </c>
      <c r="AR3" s="135">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5">
        <f t="shared" si="5"/>
        <v>0</v>
      </c>
      <c r="BQ3" s="135">
        <f t="shared" ref="BQ3:BR3" si="6">ROUND(SUMIFS(BQ$4:BQ$54,$A$4:$A$54,$A$3)*100,0)</f>
        <v>9</v>
      </c>
      <c r="BR3" s="135">
        <f t="shared" si="6"/>
        <v>11</v>
      </c>
      <c r="BS3" s="135">
        <f>ROUND(SUMIFS(BS$4:BS$54,$A$4:$A$54,$A$3)*100,0)</f>
        <v>60</v>
      </c>
      <c r="BT3" s="135">
        <f>ROUND(SUMIFS(BT$4:BT$54,$A$4:$A$54,$A$3)*100,0)</f>
        <v>58</v>
      </c>
      <c r="BU3" s="135">
        <f t="shared" ref="BU3:CH3" si="7">ROUND(SUMIFS(BU$4:BU$54,$A$4:$A$54,$A$3)*100,0)</f>
        <v>67</v>
      </c>
      <c r="BV3" s="135">
        <f t="shared" si="7"/>
        <v>77</v>
      </c>
      <c r="BW3" s="135">
        <f t="shared" si="7"/>
        <v>31</v>
      </c>
      <c r="BX3" s="135">
        <f t="shared" si="7"/>
        <v>41</v>
      </c>
      <c r="BY3" s="135">
        <f t="shared" si="7"/>
        <v>69</v>
      </c>
      <c r="BZ3" s="135">
        <f>ROUND(SUMIFS(BZ$4:BZ$54,$A$4:$A$54,$A$3)*100,0)</f>
        <v>68</v>
      </c>
      <c r="CA3" s="135">
        <f>ROUND(SUMIFS(CA$4:CA$54,$A$4:$A$54,$A$3)*100,0)</f>
        <v>100</v>
      </c>
      <c r="CB3" s="135">
        <f>ROUND(SUMIFS(CB$4:CB$54,$A$4:$A$54,$A$3)*100,0)</f>
        <v>100</v>
      </c>
      <c r="CC3" s="135">
        <f t="shared" si="7"/>
        <v>31</v>
      </c>
      <c r="CD3" s="135">
        <f t="shared" si="7"/>
        <v>41</v>
      </c>
      <c r="CE3" s="135">
        <f t="shared" si="7"/>
        <v>69</v>
      </c>
      <c r="CF3" s="135">
        <f t="shared" si="7"/>
        <v>68</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AL</v>
      </c>
      <c r="C1" s="116">
        <f>SUM(C4:C87)</f>
        <v>109.03445777092242</v>
      </c>
      <c r="D1" s="116">
        <f t="shared" ref="D1:AG1" si="0">SUM(D4:D87)</f>
        <v>112.61516604051377</v>
      </c>
      <c r="E1" s="116">
        <f t="shared" si="0"/>
        <v>119.196633917828</v>
      </c>
      <c r="F1" s="116">
        <f t="shared" si="0"/>
        <v>124.43101208833301</v>
      </c>
      <c r="G1" s="116">
        <f t="shared" si="0"/>
        <v>123.29548411052158</v>
      </c>
      <c r="H1" s="116">
        <f t="shared" si="0"/>
        <v>132.01032615269764</v>
      </c>
      <c r="I1" s="116">
        <f t="shared" si="0"/>
        <v>137.95174174796929</v>
      </c>
      <c r="J1" s="116">
        <f t="shared" si="0"/>
        <v>135.46248209490054</v>
      </c>
      <c r="K1" s="116">
        <f t="shared" si="0"/>
        <v>138.36187875508784</v>
      </c>
      <c r="L1" s="116">
        <f t="shared" si="0"/>
        <v>140.62398160518373</v>
      </c>
      <c r="M1" s="116">
        <f t="shared" si="0"/>
        <v>147.27663173446879</v>
      </c>
      <c r="N1" s="116">
        <f t="shared" si="0"/>
        <v>139.59612044543496</v>
      </c>
      <c r="O1" s="116">
        <f t="shared" si="0"/>
        <v>145.61947771451048</v>
      </c>
      <c r="P1" s="116">
        <f t="shared" si="0"/>
        <v>146.94368771476528</v>
      </c>
      <c r="Q1" s="116">
        <f t="shared" si="0"/>
        <v>147.88342277832402</v>
      </c>
      <c r="R1" s="116">
        <f t="shared" si="0"/>
        <v>149.4759297945979</v>
      </c>
      <c r="S1" s="116">
        <f t="shared" si="0"/>
        <v>152.12673807256741</v>
      </c>
      <c r="T1" s="116">
        <f t="shared" si="0"/>
        <v>153.8237858630057</v>
      </c>
      <c r="U1" s="116">
        <f t="shared" si="0"/>
        <v>146.10349224859951</v>
      </c>
      <c r="V1" s="116">
        <f t="shared" si="0"/>
        <v>125.34272905616321</v>
      </c>
      <c r="W1" s="116">
        <f t="shared" si="0"/>
        <v>137.11222051291509</v>
      </c>
      <c r="X1" s="116">
        <f t="shared" si="0"/>
        <v>134.33506333853842</v>
      </c>
      <c r="Y1" s="116">
        <f t="shared" si="0"/>
        <v>126.5715083490592</v>
      </c>
      <c r="Z1" s="116">
        <f t="shared" si="0"/>
        <v>125.19199249750392</v>
      </c>
      <c r="AA1" s="116">
        <f t="shared" si="0"/>
        <v>128.03262350617379</v>
      </c>
      <c r="AB1" s="116">
        <f t="shared" si="0"/>
        <v>124.40897562501019</v>
      </c>
      <c r="AC1" s="116">
        <f t="shared" si="0"/>
        <v>118.75576859302832</v>
      </c>
      <c r="AD1" s="116">
        <f t="shared" si="0"/>
        <v>112.5588954202784</v>
      </c>
      <c r="AE1" s="116">
        <f t="shared" si="0"/>
        <v>117.02222276014841</v>
      </c>
      <c r="AF1" s="116">
        <f t="shared" si="0"/>
        <v>111.08495030569121</v>
      </c>
      <c r="AG1" s="116">
        <f t="shared" si="0"/>
        <v>104.18968886229882</v>
      </c>
      <c r="AH1" s="116">
        <f>SUM(AH4:AH87)</f>
        <v>115.7426599346296</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75">
      <c r="A5" s="120" t="s">
        <v>479</v>
      </c>
      <c r="B5" s="121" t="s">
        <v>2006</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75">
      <c r="A6" s="120" t="s">
        <v>479</v>
      </c>
      <c r="B6" s="121" t="s">
        <v>2007</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75">
      <c r="A7" s="120" t="s">
        <v>479</v>
      </c>
      <c r="B7" s="121" t="s">
        <v>2008</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75">
      <c r="A8" s="120" t="s">
        <v>479</v>
      </c>
      <c r="B8" s="121" t="s">
        <v>2009</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75">
      <c r="A9" s="120" t="s">
        <v>479</v>
      </c>
      <c r="B9" s="121" t="s">
        <v>2010</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75">
      <c r="A10" s="120" t="s">
        <v>479</v>
      </c>
      <c r="B10" s="121" t="s">
        <v>2011</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75">
      <c r="A11" s="120" t="s">
        <v>479</v>
      </c>
      <c r="B11" s="121" t="s">
        <v>2012</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75">
      <c r="A12" s="120" t="s">
        <v>479</v>
      </c>
      <c r="B12" s="121" t="s">
        <v>2013</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75">
      <c r="A13" s="120" t="s">
        <v>479</v>
      </c>
      <c r="B13" s="121" t="s">
        <v>2014</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75">
      <c r="A14" s="120" t="s">
        <v>479</v>
      </c>
      <c r="B14" s="121" t="s">
        <v>2015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75">
      <c r="A17" s="120" t="s">
        <v>479</v>
      </c>
      <c r="B17" s="121" t="s">
        <v>2018</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75">
      <c r="A22" s="120" t="s">
        <v>479</v>
      </c>
      <c r="B22" s="121" t="s">
        <v>2023</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75">
      <c r="A23" s="120" t="s">
        <v>479</v>
      </c>
      <c r="B23" s="121" t="s">
        <v>2024</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75">
      <c r="A26" s="120" t="s">
        <v>479</v>
      </c>
      <c r="B26" s="121" t="s">
        <v>2027</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75">
      <c r="A27" s="120" t="s">
        <v>479</v>
      </c>
      <c r="B27" s="121" t="s">
        <v>2028</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75">
      <c r="A29" s="120" t="s">
        <v>479</v>
      </c>
      <c r="B29" s="121" t="s">
        <v>2030</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75">
      <c r="A30" s="120" t="s">
        <v>479</v>
      </c>
      <c r="B30" s="121" t="s">
        <v>2031</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75">
      <c r="A33" s="120" t="s">
        <v>479</v>
      </c>
      <c r="B33" s="121" t="s">
        <v>2034</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2">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2">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2">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2025-02-06T19:50:57Z</dcterms:modified>
</cp:coreProperties>
</file>